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24226"/>
  <bookViews>
    <workbookView xWindow="0" yWindow="0" windowWidth="24000" windowHeight="9600" tabRatio="677"/>
  </bookViews>
  <sheets>
    <sheet name="Main" sheetId="6" r:id="rId1"/>
    <sheet name="Information OOG" sheetId="9" r:id="rId2"/>
    <sheet name="OOG (One Request)" sheetId="11" r:id="rId3"/>
    <sheet name="BBK (One request)" sheetId="12" r:id="rId4"/>
    <sheet name="Settings" sheetId="2" state="hidden" r:id="rId5"/>
    <sheet name="OOG Data" sheetId="10" state="hidden" r:id="rId6"/>
  </sheets>
  <definedNames>
    <definedName name="_xlnm._FilterDatabase" localSheetId="5" hidden="1">'OOG Data'!$A$1:$J$1</definedName>
    <definedName name="_xlnm.Print_Area" localSheetId="3">'BBK (One request)'!$A$1:$F$24</definedName>
    <definedName name="_xlnm.Print_Area" localSheetId="2">'OOG (One Request)'!$A$1:$G$25</definedName>
    <definedName name="Slicer_Category">#N/A</definedName>
    <definedName name="Slicer_Height__Side_walls">#N/A</definedName>
    <definedName name="Slicer_Side_Walls">#N/A</definedName>
    <definedName name="Slicer_Size">#N/A</definedName>
  </definedNames>
  <calcPr calcId="162913"/>
  <pivotCaches>
    <pivotCache cacheId="0" r:id="rId7"/>
  </pivotCaches>
  <extLst>
    <ext xmlns:x14="http://schemas.microsoft.com/office/spreadsheetml/2009/9/main" uri="{BBE1A952-AA13-448e-AADC-164F8A28A991}">
      <x14:slicerCaches>
        <x14:slicerCache r:id="rId8"/>
        <x14:slicerCache r:id="rId9"/>
        <x14:slicerCache r:id="rId10"/>
        <x14:slicerCache r:id="rId11"/>
      </x14:slicerCaches>
    </ext>
    <ext xmlns:x14="http://schemas.microsoft.com/office/spreadsheetml/2009/9/main" uri="{79F54976-1DA5-4618-B147-4CDE4B953A38}">
      <x14:workbookPr/>
    </ext>
  </extLst>
</workbook>
</file>

<file path=xl/calcChain.xml><?xml version="1.0" encoding="utf-8"?>
<calcChain xmlns="http://schemas.openxmlformats.org/spreadsheetml/2006/main">
  <c r="I11" i="12" l="1"/>
  <c r="I8" i="12"/>
  <c r="J8" i="12" s="1"/>
  <c r="F15" i="10" l="1"/>
  <c r="F16" i="10"/>
  <c r="F17" i="10"/>
  <c r="F14" i="10"/>
  <c r="F11" i="10"/>
  <c r="F12" i="10"/>
  <c r="F13" i="10"/>
  <c r="F10" i="10"/>
  <c r="F7" i="10"/>
  <c r="F8" i="10"/>
  <c r="F9" i="10"/>
  <c r="F6" i="10"/>
  <c r="F3" i="10"/>
  <c r="F4" i="10"/>
  <c r="F5" i="10"/>
  <c r="F2" i="10"/>
  <c r="J11" i="10"/>
  <c r="J12" i="10"/>
  <c r="J13" i="10"/>
  <c r="J14" i="10"/>
  <c r="J15" i="10"/>
  <c r="J16" i="10"/>
  <c r="J17" i="10"/>
  <c r="J10" i="10"/>
  <c r="J3" i="10"/>
  <c r="J4" i="10"/>
  <c r="J5" i="10"/>
  <c r="J6" i="10"/>
  <c r="J7" i="10"/>
  <c r="J8" i="10"/>
  <c r="J9" i="10"/>
  <c r="J2" i="10"/>
  <c r="I9" i="10"/>
  <c r="I13" i="10"/>
  <c r="I17" i="10"/>
  <c r="I5" i="10"/>
  <c r="I8" i="10"/>
  <c r="I12" i="10"/>
  <c r="I16" i="10"/>
  <c r="I4" i="10"/>
  <c r="I6" i="10"/>
  <c r="I3" i="10"/>
  <c r="I7" i="10"/>
  <c r="I10" i="10"/>
  <c r="I14" i="10"/>
  <c r="I11" i="10"/>
  <c r="I15" i="10"/>
  <c r="I2" i="10"/>
  <c r="H2" i="10"/>
  <c r="H8" i="10"/>
  <c r="H6" i="10"/>
  <c r="H5" i="10"/>
  <c r="H3" i="10"/>
  <c r="H9" i="10"/>
  <c r="H7" i="10"/>
  <c r="H12" i="10"/>
  <c r="H10" i="10"/>
  <c r="H16" i="10"/>
  <c r="H14" i="10"/>
  <c r="H13" i="10"/>
  <c r="H11" i="10"/>
  <c r="H17" i="10"/>
  <c r="H15" i="10"/>
  <c r="H4" i="10"/>
  <c r="G2" i="10"/>
  <c r="G8" i="10"/>
  <c r="G6" i="10"/>
  <c r="G5" i="10"/>
  <c r="G3" i="10"/>
  <c r="G9" i="10"/>
  <c r="G7" i="10"/>
  <c r="G12" i="10"/>
  <c r="G10" i="10"/>
  <c r="G16" i="10"/>
  <c r="G14" i="10"/>
  <c r="G13" i="10"/>
  <c r="G11" i="10"/>
  <c r="G17" i="10"/>
  <c r="G15" i="10"/>
  <c r="G4" i="10"/>
  <c r="J9" i="12" l="1"/>
  <c r="F22" i="12" s="1"/>
  <c r="K11" i="12"/>
  <c r="F22" i="11"/>
  <c r="I12" i="11"/>
  <c r="L12" i="11" s="1"/>
  <c r="I14" i="11"/>
  <c r="L14" i="11" s="1"/>
  <c r="I16" i="11"/>
  <c r="L16" i="11" s="1"/>
  <c r="I10" i="11"/>
  <c r="J10" i="11" s="1"/>
  <c r="F23" i="12" l="1"/>
  <c r="F23" i="11"/>
  <c r="L9" i="11"/>
  <c r="L10" i="11"/>
  <c r="K7" i="12"/>
  <c r="L17" i="11"/>
  <c r="K8" i="12"/>
  <c r="K9" i="12" s="1"/>
  <c r="E2" i="10"/>
  <c r="E8" i="10"/>
  <c r="E6" i="10"/>
  <c r="E5" i="10"/>
  <c r="E3" i="10"/>
  <c r="E9" i="10"/>
  <c r="E7" i="10"/>
  <c r="E12" i="10"/>
  <c r="E10" i="10"/>
  <c r="E16" i="10"/>
  <c r="E14" i="10"/>
  <c r="E13" i="10"/>
  <c r="E11" i="10"/>
  <c r="E17" i="10"/>
  <c r="E15" i="10"/>
  <c r="E4" i="10"/>
  <c r="E5" i="12" l="1"/>
  <c r="F24" i="11"/>
  <c r="L19" i="11" s="1"/>
  <c r="E5" i="11" s="1"/>
</calcChain>
</file>

<file path=xl/sharedStrings.xml><?xml version="1.0" encoding="utf-8"?>
<sst xmlns="http://schemas.openxmlformats.org/spreadsheetml/2006/main" count="245" uniqueCount="118">
  <si>
    <t>Sizes</t>
  </si>
  <si>
    <t>Lifting point(s)</t>
  </si>
  <si>
    <t>Yes</t>
  </si>
  <si>
    <t>No</t>
  </si>
  <si>
    <t>Center of Gravity</t>
  </si>
  <si>
    <t>Side Walls</t>
  </si>
  <si>
    <t>Up</t>
  </si>
  <si>
    <t>Down</t>
  </si>
  <si>
    <t>JOD</t>
  </si>
  <si>
    <t>KG</t>
  </si>
  <si>
    <t>OOG handling cost / lift</t>
  </si>
  <si>
    <t>CM</t>
  </si>
  <si>
    <t>Drop Down Lists</t>
  </si>
  <si>
    <t>Parameters</t>
  </si>
  <si>
    <t>#</t>
  </si>
  <si>
    <t>Measured by</t>
  </si>
  <si>
    <t>Transshipment</t>
  </si>
  <si>
    <t>Category</t>
  </si>
  <si>
    <t>Import/Export</t>
  </si>
  <si>
    <t>Yes/No</t>
  </si>
  <si>
    <t>Delay To Cranes</t>
  </si>
  <si>
    <t>BBK charges (Import,Export,Transit)</t>
  </si>
  <si>
    <t>BBK charges (Transshipment)</t>
  </si>
  <si>
    <t>Estimated handling time</t>
  </si>
  <si>
    <t>Handling Time</t>
  </si>
  <si>
    <t>Within 1 Hour</t>
  </si>
  <si>
    <t>Within 2 Hours</t>
  </si>
  <si>
    <t>Within 3 Hours</t>
  </si>
  <si>
    <t>Within 4 Hours</t>
  </si>
  <si>
    <t>Within 5 Hours</t>
  </si>
  <si>
    <t>Within 6 Hours</t>
  </si>
  <si>
    <t>Within 7 Hours</t>
  </si>
  <si>
    <t>Within 8 Hours</t>
  </si>
  <si>
    <t>Maximum Overlong (BBK)</t>
  </si>
  <si>
    <t>Maximum Overlong (OOG)</t>
  </si>
  <si>
    <t>Maximum Over height (OOG) / Walls Down</t>
  </si>
  <si>
    <t>20X8'6</t>
  </si>
  <si>
    <t>40X8'6</t>
  </si>
  <si>
    <t>Lifting Points</t>
  </si>
  <si>
    <t>Maximum Weight / lifting point (BBK)</t>
  </si>
  <si>
    <t>Size * Height</t>
  </si>
  <si>
    <t>Maximum Overwide (OOG)</t>
  </si>
  <si>
    <t>Available</t>
  </si>
  <si>
    <t>Not Available</t>
  </si>
  <si>
    <t>Over Long Back (CM)</t>
  </si>
  <si>
    <t>Over Long Front (CM)</t>
  </si>
  <si>
    <t>Maximum Over height (OOG) / Walls Up 8'6</t>
  </si>
  <si>
    <t>Maximum Over height (OOG) / Walls Up 9'6</t>
  </si>
  <si>
    <t>20X9'6</t>
  </si>
  <si>
    <t>40X9'6</t>
  </si>
  <si>
    <t>Maximum Weight for 20 (Tare &amp; Cargo)</t>
  </si>
  <si>
    <t>Maximum Weight for 40 (Tare &amp; Cargo)</t>
  </si>
  <si>
    <t>Maximum Weight for RS</t>
  </si>
  <si>
    <t>Maximum Weight with Spreader</t>
  </si>
  <si>
    <t>OOG Handling Request</t>
  </si>
  <si>
    <t>Break Bulk Handling Request</t>
  </si>
  <si>
    <t>OOG &amp; Break Bulk Handling</t>
  </si>
  <si>
    <t>Size</t>
  </si>
  <si>
    <t>Height (Side walls)</t>
  </si>
  <si>
    <t>THC Handling Cost</t>
  </si>
  <si>
    <t>8'6 (Standard)</t>
  </si>
  <si>
    <t>9'6 (High Cube)</t>
  </si>
  <si>
    <t>Maximum Over Long</t>
  </si>
  <si>
    <t>Maximum Overwide</t>
  </si>
  <si>
    <t>Maximum Weight</t>
  </si>
  <si>
    <t>Values</t>
  </si>
  <si>
    <t>Maximum Weight (KG)</t>
  </si>
  <si>
    <t>Maximum Overwide (CM)</t>
  </si>
  <si>
    <t>Maximum Over Long (CM)</t>
  </si>
  <si>
    <t>OOG handling cost / lift (JOD)</t>
  </si>
  <si>
    <t>Maximum Over height</t>
  </si>
  <si>
    <t>Maximum Over height (CM)</t>
  </si>
  <si>
    <r>
      <t xml:space="preserve">Container No </t>
    </r>
    <r>
      <rPr>
        <sz val="9"/>
        <color theme="0"/>
        <rFont val="Calibri"/>
        <family val="2"/>
        <scheme val="minor"/>
      </rPr>
      <t>(if available)</t>
    </r>
  </si>
  <si>
    <t>Estimated Cost / lift</t>
  </si>
  <si>
    <t>Over height (CM)</t>
  </si>
  <si>
    <t>Over wide Right (CM)</t>
  </si>
  <si>
    <t>Over wide Left (CM)</t>
  </si>
  <si>
    <t>Weight of Cargo &amp; Tare in (KG)</t>
  </si>
  <si>
    <t>Width in CM</t>
  </si>
  <si>
    <t>Weight in KG</t>
  </si>
  <si>
    <t>Length In CM</t>
  </si>
  <si>
    <t>Height in CM</t>
  </si>
  <si>
    <t>Break Bulk ID (if available)</t>
  </si>
  <si>
    <t xml:space="preserve">- Container weight exceeds the maximum limit we can handle.
</t>
  </si>
  <si>
    <t xml:space="preserve">- Over wide dimensions exceeds the maximum limit we can handle.
</t>
  </si>
  <si>
    <t xml:space="preserve">- Over long dimensions exceeds the maximum limit we can handle.
</t>
  </si>
  <si>
    <t xml:space="preserve">- Over height dimensions exceeds the maximum limit we can handle.
</t>
  </si>
  <si>
    <t>OOG</t>
  </si>
  <si>
    <t>If the container can be handled message :</t>
  </si>
  <si>
    <t>Messages to show</t>
  </si>
  <si>
    <t>BBK</t>
  </si>
  <si>
    <t>If the bbk can be handled message :</t>
  </si>
  <si>
    <t xml:space="preserve">- Shipment weight exceeds the maximum limit we can handle.
</t>
  </si>
  <si>
    <t xml:space="preserve">- Length of Shipment exceeds the maximum limit we can handle.
</t>
  </si>
  <si>
    <t>If the container can not be handled message :</t>
  </si>
  <si>
    <t xml:space="preserve">- Container can't be stored in our yards and has to be discharged or loaded directly on truck.
</t>
  </si>
  <si>
    <t>Can be Handled ?</t>
  </si>
  <si>
    <t>Direct Delivery ?</t>
  </si>
  <si>
    <t xml:space="preserve">- Shipment must be discharges/loaded directly.
</t>
  </si>
  <si>
    <t>*</t>
  </si>
  <si>
    <t>* All fields with this red star must be filled.</t>
  </si>
  <si>
    <t>Please DO NOT amend anything here unless you are very sure.</t>
  </si>
  <si>
    <t>20' Stevedoring (Import,Export,Transit)</t>
  </si>
  <si>
    <t>20' Stevedoring (Transshipment)</t>
  </si>
  <si>
    <t>40' + 45' Stevedoring (Import,Export,Transit)</t>
  </si>
  <si>
    <t>40' + 45' Stevedoring(Transshipment)</t>
  </si>
  <si>
    <t>Stevedoring Cost (JOD)</t>
  </si>
  <si>
    <t>OOG General Information</t>
  </si>
  <si>
    <t>N/A</t>
  </si>
  <si>
    <t>Handling Notes</t>
  </si>
  <si>
    <t>* Insert 0 (zero)  if there is no over dimension in above fields</t>
  </si>
  <si>
    <t>Agent Notes</t>
  </si>
  <si>
    <t>Estimated price (JOD)</t>
  </si>
  <si>
    <t xml:space="preserve">- Extra Charges for using the hook and man power will be added to the estimated cost.
</t>
  </si>
  <si>
    <t xml:space="preserve">- This shipment can be handled, you must send your request to planning (Planners@act.com.jo, PlanningSuperintendent@act.com.jo) and have their final decision.
- BBK is preferable to be loaded on hatch.
- BBK can't be stored in our yards and has to be discharged or loaded directly on truck.
- If any hot work (welding, cutting, etc.) is needed, then you need take Safety Department approval also, extra charges might be added based on using any of ACT's resources.
- Please attach photos of the shipment when sending your request by mail.
- BBK ID &amp; Related vessel should be provided 48 hours before vessel's arrival.
</t>
  </si>
  <si>
    <t>Above table shows the costs as per ACT Public tarrif and also the maximum limits for handling OOG containers, these numbers are subject to change with time, so please always depend on the final decision you receive from ACT planning team for all your requests.</t>
  </si>
  <si>
    <t xml:space="preserve">
*** We have below concerns about your shipment:
</t>
  </si>
  <si>
    <t xml:space="preserve">- This container can be handled, you must send your request to planning (Planners@act.com.jo, PlanningSuperintendent@act.com.jo) and have their final decision.
- All corner casting should be free.
- Lashing should be safe for cargo.
- Cargo load should be in center with balance in weight.
- Please attach photos for the shipment when sending the E-mail (if available).
- Container Number &amp; Related vessel should be provided 48 hours before vessel's arrival.
- All given dimensions must be inserted in the inbound EDI, any difference between actual and provided numbers will be considered as miss declaration based on ACT public tariff.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</si>
</sst>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rgb="FFFF0000"/>
      <name val="Calibri"/>
      <family val="2"/>
      <scheme val="minor"/>
    </font>
    <font>
      <sz val="11"/>
      <color theme="0"/>
      <name val="Calibri"/>
      <family val="2"/>
      <scheme val="minor"/>
    </font>
    <font>
      <b/>
      <sz val="9"/>
      <color theme="0"/>
      <name val="Calibri"/>
      <family val="2"/>
      <scheme val="minor"/>
    </font>
    <font>
      <sz val="9"/>
      <color theme="0"/>
      <name val="Calibri"/>
      <family val="2"/>
      <scheme val="minor"/>
    </font>
    <font>
      <sz val="11"/>
      <color rgb="FF006100"/>
      <name val="Calibri"/>
      <family val="2"/>
      <scheme val="minor"/>
    </font>
    <font>
      <b/>
      <sz val="11"/>
      <color theme="1"/>
      <name val="Calibri"/>
      <family val="2"/>
      <scheme val="minor"/>
    </font>
    <font>
      <b/>
      <sz val="12"/>
      <color theme="0"/>
      <name val="Calibri"/>
      <family val="2"/>
      <scheme val="minor"/>
    </font>
    <font>
      <b/>
      <sz val="22"/>
      <color rgb="FF003399"/>
      <name val="Calibri"/>
      <family val="2"/>
      <scheme val="minor"/>
    </font>
    <font>
      <b/>
      <sz val="12"/>
      <color rgb="FF003399"/>
      <name val="Calibri"/>
      <family val="2"/>
      <scheme val="minor"/>
    </font>
    <font>
      <sz val="9"/>
      <color theme="1"/>
      <name val="Calibri"/>
      <family val="2"/>
      <scheme val="minor"/>
    </font>
    <font>
      <b/>
      <sz val="24"/>
      <color rgb="FFFF0000"/>
      <name val="Calibri"/>
      <family val="2"/>
      <scheme val="minor"/>
    </font>
    <font>
      <sz val="10"/>
      <color rgb="FFFF0000"/>
      <name val="Calibri"/>
      <family val="2"/>
      <scheme val="minor"/>
    </font>
    <font>
      <sz val="9"/>
      <color rgb="FF006100"/>
      <name val="Calibri"/>
      <family val="2"/>
      <scheme val="minor"/>
    </font>
    <font>
      <b/>
      <sz val="48"/>
      <color theme="1"/>
      <name val="Calibri"/>
      <family val="2"/>
      <scheme val="minor"/>
    </font>
  </fonts>
  <fills count="10">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rgb="FF0070C0"/>
        <bgColor indexed="64"/>
      </patternFill>
    </fill>
    <fill>
      <patternFill patternType="solid">
        <fgColor rgb="FFC6EFCE"/>
      </patternFill>
    </fill>
    <fill>
      <patternFill patternType="solid">
        <fgColor rgb="FF003399"/>
        <bgColor indexed="64"/>
      </patternFill>
    </fill>
    <fill>
      <patternFill patternType="solid">
        <fgColor theme="5"/>
      </patternFill>
    </fill>
    <fill>
      <patternFill patternType="solid">
        <fgColor theme="6"/>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rgb="FF003399"/>
      </bottom>
      <diagonal/>
    </border>
    <border>
      <left/>
      <right style="thin">
        <color indexed="64"/>
      </right>
      <top style="thin">
        <color rgb="FF003399"/>
      </top>
      <bottom style="hair">
        <color rgb="FF003399"/>
      </bottom>
      <diagonal/>
    </border>
    <border>
      <left/>
      <right style="thin">
        <color indexed="64"/>
      </right>
      <top style="thin">
        <color rgb="FF003399"/>
      </top>
      <bottom style="thin">
        <color indexed="64"/>
      </bottom>
      <diagonal/>
    </border>
    <border>
      <left style="thin">
        <color indexed="64"/>
      </left>
      <right style="thin">
        <color indexed="64"/>
      </right>
      <top/>
      <bottom/>
      <diagonal/>
    </border>
  </borders>
  <cellStyleXfs count="6">
    <xf numFmtId="0" fontId="0" fillId="0" borderId="0"/>
    <xf numFmtId="0" fontId="2" fillId="2" borderId="0" applyNumberFormat="0" applyBorder="0" applyAlignment="0" applyProtection="0"/>
    <xf numFmtId="0" fontId="2" fillId="3" borderId="0" applyNumberFormat="0" applyBorder="0" applyAlignment="0" applyProtection="0"/>
    <xf numFmtId="0" fontId="5" fillId="5"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cellStyleXfs>
  <cellXfs count="140">
    <xf numFmtId="0" fontId="0" fillId="0" borderId="0" xfId="0"/>
    <xf numFmtId="0" fontId="0" fillId="0" borderId="0" xfId="0" applyAlignment="1">
      <alignment horizontal="left"/>
    </xf>
    <xf numFmtId="0" fontId="2" fillId="2" borderId="0" xfId="1" applyAlignment="1">
      <alignment horizontal="left"/>
    </xf>
    <xf numFmtId="0" fontId="0" fillId="0" borderId="3" xfId="0" applyBorder="1" applyAlignment="1">
      <alignment horizontal="left"/>
    </xf>
    <xf numFmtId="0" fontId="2" fillId="3" borderId="3" xfId="2" applyBorder="1" applyAlignment="1">
      <alignment horizontal="left"/>
    </xf>
    <xf numFmtId="0" fontId="2" fillId="2" borderId="3" xfId="1" applyBorder="1" applyAlignment="1">
      <alignment horizontal="left"/>
    </xf>
    <xf numFmtId="0" fontId="0" fillId="0" borderId="0" xfId="0" applyAlignment="1">
      <alignment wrapText="1"/>
    </xf>
    <xf numFmtId="0" fontId="0" fillId="0" borderId="3" xfId="0" applyBorder="1" applyAlignment="1">
      <alignment horizontal="left" vertical="top"/>
    </xf>
    <xf numFmtId="3" fontId="0" fillId="0" borderId="3" xfId="0" applyNumberFormat="1" applyBorder="1" applyAlignment="1">
      <alignment horizontal="left" vertical="top"/>
    </xf>
    <xf numFmtId="0" fontId="0" fillId="6" borderId="0" xfId="0" applyFill="1"/>
    <xf numFmtId="0" fontId="9" fillId="0" borderId="0" xfId="0" applyFont="1" applyAlignment="1">
      <alignment horizontal="left"/>
    </xf>
    <xf numFmtId="0" fontId="8" fillId="0" borderId="0" xfId="0" applyFont="1" applyBorder="1" applyAlignment="1">
      <alignment horizontal="left"/>
    </xf>
    <xf numFmtId="0" fontId="9" fillId="0" borderId="0" xfId="0" applyFont="1" applyAlignment="1">
      <alignment horizontal="left" vertical="center"/>
    </xf>
    <xf numFmtId="0" fontId="6" fillId="0" borderId="0" xfId="0" applyFont="1" applyAlignment="1">
      <alignment vertical="center"/>
    </xf>
    <xf numFmtId="0" fontId="0" fillId="0" borderId="0" xfId="0" applyAlignment="1">
      <alignment vertical="top" wrapText="1"/>
    </xf>
    <xf numFmtId="0" fontId="0" fillId="0" borderId="0" xfId="0" applyAlignment="1">
      <alignment horizontal="left" vertical="top" wrapText="1"/>
    </xf>
    <xf numFmtId="3" fontId="0" fillId="0" borderId="0" xfId="0" applyNumberFormat="1" applyAlignment="1">
      <alignment horizontal="left"/>
    </xf>
    <xf numFmtId="0" fontId="0" fillId="0" borderId="3" xfId="0" applyBorder="1" applyAlignment="1">
      <alignment horizontal="left" textRotation="90" wrapText="1"/>
    </xf>
    <xf numFmtId="0" fontId="0" fillId="0" borderId="3" xfId="0" applyNumberFormat="1" applyFill="1" applyBorder="1" applyAlignment="1">
      <alignment horizontal="left"/>
    </xf>
    <xf numFmtId="0" fontId="0" fillId="0" borderId="5" xfId="0" applyBorder="1"/>
    <xf numFmtId="0" fontId="0" fillId="0" borderId="9" xfId="0" applyBorder="1"/>
    <xf numFmtId="0" fontId="0" fillId="0" borderId="9" xfId="0" applyBorder="1" applyAlignment="1">
      <alignment horizontal="left" textRotation="90" wrapText="1"/>
    </xf>
    <xf numFmtId="0" fontId="0" fillId="0" borderId="9" xfId="0" pivotButton="1" applyBorder="1"/>
    <xf numFmtId="0" fontId="0" fillId="0" borderId="7" xfId="0" applyBorder="1"/>
    <xf numFmtId="0" fontId="0" fillId="0" borderId="0" xfId="0" pivotButton="1" applyFont="1" applyBorder="1" applyAlignment="1">
      <alignment vertical="center" wrapText="1"/>
    </xf>
    <xf numFmtId="0" fontId="0" fillId="0" borderId="0" xfId="0" pivotButton="1" applyBorder="1"/>
    <xf numFmtId="0" fontId="0" fillId="0" borderId="4" xfId="0" pivotButton="1" applyFont="1" applyBorder="1" applyAlignment="1">
      <alignment horizontal="left" vertical="center" wrapText="1"/>
    </xf>
    <xf numFmtId="0" fontId="0" fillId="6" borderId="0" xfId="0" applyFill="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0" fillId="0" borderId="2" xfId="0" applyBorder="1"/>
    <xf numFmtId="0" fontId="0" fillId="0" borderId="4" xfId="0" applyBorder="1"/>
    <xf numFmtId="0" fontId="0" fillId="0" borderId="6" xfId="0" applyBorder="1"/>
    <xf numFmtId="0" fontId="0" fillId="0" borderId="2" xfId="0" applyFill="1" applyBorder="1"/>
    <xf numFmtId="0" fontId="0" fillId="0" borderId="4" xfId="0" applyFill="1" applyBorder="1"/>
    <xf numFmtId="0" fontId="0" fillId="0" borderId="6" xfId="0" applyFill="1" applyBorder="1"/>
    <xf numFmtId="0" fontId="0" fillId="0" borderId="9"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NumberFormat="1" applyBorder="1" applyAlignment="1">
      <alignment horizontal="left"/>
    </xf>
    <xf numFmtId="0" fontId="0" fillId="0" borderId="3" xfId="0" quotePrefix="1" applyBorder="1" applyAlignment="1">
      <alignment horizontal="left" wrapText="1"/>
    </xf>
    <xf numFmtId="0" fontId="2" fillId="2" borderId="8" xfId="1" applyBorder="1" applyAlignment="1">
      <alignment horizontal="left"/>
    </xf>
    <xf numFmtId="0" fontId="2" fillId="3" borderId="8" xfId="2" applyBorder="1" applyAlignment="1">
      <alignment horizontal="left" vertical="top"/>
    </xf>
    <xf numFmtId="0" fontId="2" fillId="7" borderId="3" xfId="4" applyBorder="1" applyAlignment="1">
      <alignment horizontal="left"/>
    </xf>
    <xf numFmtId="0" fontId="7" fillId="8" borderId="8" xfId="5" applyFont="1" applyBorder="1" applyAlignment="1">
      <alignment horizontal="left" vertical="top" wrapText="1"/>
    </xf>
    <xf numFmtId="3" fontId="0" fillId="0" borderId="3" xfId="0" quotePrefix="1" applyNumberFormat="1" applyBorder="1" applyAlignment="1">
      <alignment vertical="top" wrapText="1"/>
    </xf>
    <xf numFmtId="0" fontId="2" fillId="7" borderId="8" xfId="4" applyBorder="1" applyAlignment="1">
      <alignment horizontal="left" vertical="top" wrapText="1"/>
    </xf>
    <xf numFmtId="0" fontId="2" fillId="8" borderId="8" xfId="5" applyBorder="1" applyAlignment="1">
      <alignment horizontal="left" vertical="top" wrapText="1"/>
    </xf>
    <xf numFmtId="0" fontId="0" fillId="0" borderId="0" xfId="0" applyBorder="1" applyProtection="1"/>
    <xf numFmtId="0" fontId="0" fillId="0" borderId="0" xfId="0" applyProtection="1"/>
    <xf numFmtId="0" fontId="0" fillId="0" borderId="3" xfId="0" applyBorder="1" applyProtection="1"/>
    <xf numFmtId="0" fontId="0" fillId="0" borderId="8" xfId="0" applyFont="1" applyBorder="1" applyAlignment="1" applyProtection="1">
      <alignment horizontal="center" vertical="center"/>
      <protection locked="0"/>
    </xf>
    <xf numFmtId="3" fontId="0" fillId="0" borderId="8" xfId="0" applyNumberFormat="1" applyFont="1" applyBorder="1" applyAlignment="1" applyProtection="1">
      <alignment horizontal="center" vertical="center"/>
      <protection locked="0"/>
    </xf>
    <xf numFmtId="3" fontId="0" fillId="0" borderId="15" xfId="0" applyNumberFormat="1" applyFont="1" applyBorder="1" applyAlignment="1" applyProtection="1">
      <alignment horizontal="center" vertical="center"/>
      <protection locked="0"/>
    </xf>
    <xf numFmtId="3" fontId="0" fillId="0" borderId="16" xfId="0" applyNumberFormat="1" applyFont="1" applyBorder="1" applyAlignment="1" applyProtection="1">
      <alignment horizontal="center" vertical="center"/>
      <protection locked="0"/>
    </xf>
    <xf numFmtId="3" fontId="0" fillId="0" borderId="17" xfId="0" applyNumberFormat="1"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6" borderId="0" xfId="0" applyFill="1" applyBorder="1" applyProtection="1"/>
    <xf numFmtId="0" fontId="0" fillId="6" borderId="0" xfId="0" applyFill="1" applyProtection="1"/>
    <xf numFmtId="0" fontId="1" fillId="6" borderId="0" xfId="0" applyFont="1" applyFill="1" applyAlignment="1" applyProtection="1">
      <alignment horizontal="center" vertical="center"/>
    </xf>
    <xf numFmtId="0" fontId="1" fillId="0" borderId="0" xfId="0" applyFont="1" applyProtection="1"/>
    <xf numFmtId="0" fontId="1" fillId="0" borderId="0" xfId="0" applyFont="1" applyAlignment="1" applyProtection="1">
      <alignment horizontal="center" vertical="center"/>
    </xf>
    <xf numFmtId="0" fontId="10" fillId="0" borderId="0" xfId="0" applyFont="1" applyBorder="1" applyProtection="1"/>
    <xf numFmtId="0" fontId="3" fillId="4" borderId="0" xfId="0" applyFont="1" applyFill="1" applyBorder="1" applyAlignment="1" applyProtection="1">
      <alignment horizontal="left" vertical="center" wrapText="1"/>
    </xf>
    <xf numFmtId="4" fontId="0" fillId="0" borderId="8" xfId="0" applyNumberFormat="1" applyFont="1" applyBorder="1" applyAlignment="1" applyProtection="1">
      <alignment horizontal="center" vertical="center"/>
      <protection locked="0"/>
    </xf>
    <xf numFmtId="0" fontId="5" fillId="0" borderId="3" xfId="3" applyFill="1" applyBorder="1" applyAlignment="1" applyProtection="1">
      <alignment horizontal="center" vertical="center"/>
    </xf>
    <xf numFmtId="0" fontId="1" fillId="0" borderId="0" xfId="0" applyFont="1" applyFill="1" applyBorder="1" applyProtection="1"/>
    <xf numFmtId="0" fontId="1" fillId="6" borderId="0" xfId="0" applyFont="1" applyFill="1" applyBorder="1" applyAlignment="1" applyProtection="1">
      <alignment horizontal="left"/>
    </xf>
    <xf numFmtId="0" fontId="0" fillId="6" borderId="0" xfId="0" applyFill="1" applyBorder="1" applyAlignment="1" applyProtection="1">
      <alignment horizontal="center"/>
    </xf>
    <xf numFmtId="4" fontId="1" fillId="0" borderId="0" xfId="0" applyNumberFormat="1" applyFont="1" applyBorder="1" applyAlignment="1" applyProtection="1">
      <alignment horizontal="left" vertical="center"/>
    </xf>
    <xf numFmtId="4" fontId="0" fillId="0" borderId="0" xfId="0" applyNumberFormat="1" applyFont="1" applyBorder="1" applyAlignment="1" applyProtection="1">
      <alignment horizontal="center" vertical="center"/>
    </xf>
    <xf numFmtId="0" fontId="0" fillId="0" borderId="0" xfId="0" applyFill="1" applyBorder="1" applyAlignment="1" applyProtection="1">
      <alignment horizontal="center"/>
    </xf>
    <xf numFmtId="0" fontId="0" fillId="0" borderId="0" xfId="0" applyFill="1" applyBorder="1" applyProtection="1"/>
    <xf numFmtId="0" fontId="3" fillId="4" borderId="0" xfId="0" applyFont="1" applyFill="1" applyBorder="1" applyAlignment="1" applyProtection="1">
      <alignment horizontal="left" vertical="center"/>
    </xf>
    <xf numFmtId="3" fontId="1" fillId="0" borderId="0" xfId="0" applyNumberFormat="1" applyFont="1" applyBorder="1" applyAlignment="1" applyProtection="1">
      <alignment horizontal="left" vertical="center"/>
    </xf>
    <xf numFmtId="3" fontId="0" fillId="0" borderId="0" xfId="0" applyNumberFormat="1" applyFont="1" applyBorder="1" applyAlignment="1" applyProtection="1">
      <alignment horizontal="center" vertical="center"/>
    </xf>
    <xf numFmtId="4" fontId="5" fillId="0" borderId="3" xfId="3" applyNumberFormat="1" applyFill="1" applyBorder="1" applyAlignment="1" applyProtection="1">
      <alignment horizontal="center" vertical="center"/>
    </xf>
    <xf numFmtId="0" fontId="0" fillId="0" borderId="3" xfId="0" applyBorder="1" applyAlignment="1" applyProtection="1">
      <alignment horizontal="left"/>
    </xf>
    <xf numFmtId="0" fontId="0" fillId="0" borderId="3" xfId="0" applyFill="1" applyBorder="1" applyProtection="1"/>
    <xf numFmtId="0" fontId="0" fillId="0" borderId="0" xfId="0" applyBorder="1" applyAlignment="1" applyProtection="1">
      <alignment horizontal="center"/>
    </xf>
    <xf numFmtId="0" fontId="1"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3" fillId="4" borderId="3" xfId="0" applyFont="1" applyFill="1" applyBorder="1" applyAlignment="1" applyProtection="1">
      <alignment horizontal="left" vertical="center" wrapText="1"/>
    </xf>
    <xf numFmtId="0" fontId="10" fillId="0" borderId="3" xfId="0" applyFont="1" applyBorder="1" applyAlignment="1" applyProtection="1">
      <alignment horizontal="center"/>
    </xf>
    <xf numFmtId="3" fontId="0" fillId="0" borderId="3" xfId="0" applyNumberFormat="1" applyFill="1" applyBorder="1" applyAlignment="1">
      <alignment horizontal="left"/>
    </xf>
    <xf numFmtId="3" fontId="0" fillId="0" borderId="3" xfId="0" applyNumberFormat="1" applyBorder="1" applyAlignment="1">
      <alignment horizontal="left"/>
    </xf>
    <xf numFmtId="0" fontId="1" fillId="0" borderId="0" xfId="0" applyFont="1" applyBorder="1" applyAlignment="1" applyProtection="1">
      <alignment horizontal="left"/>
    </xf>
    <xf numFmtId="0" fontId="0" fillId="0" borderId="13" xfId="0" applyBorder="1" applyAlignment="1" applyProtection="1">
      <alignment horizontal="center"/>
    </xf>
    <xf numFmtId="0" fontId="12" fillId="0" borderId="0" xfId="0" applyFont="1" applyBorder="1" applyAlignment="1" applyProtection="1"/>
    <xf numFmtId="164" fontId="13" fillId="0" borderId="3" xfId="3" applyNumberFormat="1" applyFont="1" applyFill="1" applyBorder="1" applyAlignment="1" applyProtection="1">
      <alignment horizontal="center"/>
    </xf>
    <xf numFmtId="0" fontId="10" fillId="0" borderId="0" xfId="0" applyFont="1" applyBorder="1" applyAlignment="1" applyProtection="1">
      <alignment horizontal="left" vertical="center"/>
    </xf>
    <xf numFmtId="0" fontId="0" fillId="0" borderId="0" xfId="0" applyAlignment="1" applyProtection="1">
      <alignment vertical="center"/>
    </xf>
    <xf numFmtId="0" fontId="10" fillId="0" borderId="0" xfId="0" applyFont="1" applyBorder="1" applyAlignment="1" applyProtection="1">
      <alignment vertical="center"/>
    </xf>
    <xf numFmtId="0" fontId="0" fillId="0" borderId="0" xfId="0" applyBorder="1" applyAlignment="1" applyProtection="1">
      <alignment vertical="center"/>
    </xf>
    <xf numFmtId="3" fontId="0" fillId="0" borderId="8" xfId="0" applyNumberFormat="1" applyFont="1" applyBorder="1" applyAlignment="1" applyProtection="1">
      <alignment horizontal="center" vertical="center" wrapText="1"/>
      <protection locked="0"/>
    </xf>
    <xf numFmtId="0" fontId="8" fillId="0" borderId="11" xfId="0" applyFont="1" applyBorder="1" applyAlignment="1">
      <alignment horizontal="center" vertical="center"/>
    </xf>
    <xf numFmtId="0" fontId="9" fillId="0" borderId="0" xfId="0" applyFont="1" applyFill="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4" fontId="5" fillId="0" borderId="1" xfId="3" applyNumberFormat="1" applyFill="1" applyBorder="1" applyAlignment="1" applyProtection="1">
      <alignment horizontal="center" vertical="center"/>
    </xf>
    <xf numFmtId="4" fontId="5" fillId="0" borderId="14" xfId="3" applyNumberFormat="1" applyFill="1" applyBorder="1" applyAlignment="1" applyProtection="1">
      <alignment horizontal="center" vertical="center"/>
    </xf>
    <xf numFmtId="0" fontId="10" fillId="0" borderId="2" xfId="0" applyFont="1" applyBorder="1" applyAlignment="1" applyProtection="1">
      <alignment horizontal="left" vertical="top"/>
      <protection locked="0"/>
    </xf>
    <xf numFmtId="0" fontId="10" fillId="0" borderId="7" xfId="0" applyFont="1" applyBorder="1" applyAlignment="1" applyProtection="1">
      <alignment horizontal="left" vertical="top"/>
      <protection locked="0"/>
    </xf>
    <xf numFmtId="0" fontId="10" fillId="0" borderId="4" xfId="0" applyFont="1" applyBorder="1" applyAlignment="1" applyProtection="1">
      <alignment horizontal="left" vertical="top"/>
      <protection locked="0"/>
    </xf>
    <xf numFmtId="0" fontId="10" fillId="0" borderId="10" xfId="0" applyFont="1" applyBorder="1" applyAlignment="1" applyProtection="1">
      <alignment horizontal="left" vertical="top"/>
      <protection locked="0"/>
    </xf>
    <xf numFmtId="0" fontId="10" fillId="0" borderId="6"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0" fillId="0" borderId="2" xfId="0" applyNumberFormat="1" applyFont="1" applyBorder="1" applyAlignment="1" applyProtection="1">
      <alignment horizontal="justify" vertical="top" wrapText="1"/>
    </xf>
    <xf numFmtId="0" fontId="0" fillId="0" borderId="7" xfId="0" applyNumberFormat="1" applyFont="1" applyBorder="1" applyAlignment="1" applyProtection="1">
      <alignment horizontal="justify" vertical="top" wrapText="1"/>
    </xf>
    <xf numFmtId="0" fontId="0" fillId="0" borderId="4" xfId="0" applyNumberFormat="1" applyFont="1" applyBorder="1" applyAlignment="1" applyProtection="1">
      <alignment horizontal="justify" vertical="top" wrapText="1"/>
    </xf>
    <xf numFmtId="0" fontId="0" fillId="0" borderId="10" xfId="0" applyNumberFormat="1" applyFont="1" applyBorder="1" applyAlignment="1" applyProtection="1">
      <alignment horizontal="justify" vertical="top" wrapText="1"/>
    </xf>
    <xf numFmtId="0" fontId="0" fillId="0" borderId="6" xfId="0" applyNumberFormat="1" applyFont="1" applyBorder="1" applyAlignment="1" applyProtection="1">
      <alignment horizontal="justify" vertical="top" wrapText="1"/>
    </xf>
    <xf numFmtId="0" fontId="0" fillId="0" borderId="13" xfId="0" applyNumberFormat="1" applyFont="1" applyBorder="1" applyAlignment="1" applyProtection="1">
      <alignment horizontal="justify" vertical="top" wrapText="1"/>
    </xf>
    <xf numFmtId="3" fontId="10" fillId="0" borderId="0" xfId="0" applyNumberFormat="1" applyFont="1" applyBorder="1" applyAlignment="1" applyProtection="1">
      <alignment horizontal="left" vertical="center"/>
    </xf>
    <xf numFmtId="0" fontId="12" fillId="0" borderId="0" xfId="0" applyFont="1" applyBorder="1" applyAlignment="1" applyProtection="1">
      <alignment horizontal="left"/>
    </xf>
    <xf numFmtId="0" fontId="0" fillId="0" borderId="2"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2"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13" xfId="0" applyBorder="1" applyAlignment="1" applyProtection="1">
      <alignment horizontal="left" vertical="top" wrapText="1"/>
    </xf>
    <xf numFmtId="0" fontId="11" fillId="9" borderId="0" xfId="0" applyFont="1" applyFill="1" applyAlignment="1">
      <alignment horizontal="center"/>
    </xf>
    <xf numFmtId="0" fontId="0" fillId="0" borderId="1" xfId="0" quotePrefix="1" applyBorder="1" applyAlignment="1">
      <alignment horizontal="left" vertical="top" wrapText="1"/>
    </xf>
    <xf numFmtId="0" fontId="0" fillId="0" borderId="18" xfId="0" quotePrefix="1" applyBorder="1" applyAlignment="1">
      <alignment horizontal="left" vertical="top" wrapText="1"/>
    </xf>
    <xf numFmtId="0" fontId="0" fillId="0" borderId="14" xfId="0" quotePrefix="1" applyBorder="1" applyAlignment="1">
      <alignment horizontal="left" vertical="top" wrapText="1"/>
    </xf>
    <xf numFmtId="0" fontId="14" fillId="0" borderId="3" xfId="0" applyFont="1" applyBorder="1" applyAlignment="1">
      <alignment horizontal="center" vertical="center" textRotation="90"/>
    </xf>
    <xf numFmtId="3" fontId="0" fillId="0" borderId="5" xfId="0" quotePrefix="1" applyNumberFormat="1" applyBorder="1" applyAlignment="1">
      <alignment horizontal="left" vertical="top" wrapText="1"/>
    </xf>
    <xf numFmtId="3" fontId="0" fillId="0" borderId="12" xfId="0" applyNumberFormat="1" applyBorder="1" applyAlignment="1">
      <alignment horizontal="left" vertical="top" wrapText="1"/>
    </xf>
    <xf numFmtId="3" fontId="0" fillId="0" borderId="8" xfId="0" applyNumberFormat="1" applyBorder="1" applyAlignment="1">
      <alignment horizontal="left" vertical="top" wrapText="1"/>
    </xf>
    <xf numFmtId="0" fontId="0" fillId="0" borderId="5" xfId="0" quotePrefix="1" applyBorder="1" applyAlignment="1">
      <alignment horizontal="left" vertical="top" wrapText="1"/>
    </xf>
    <xf numFmtId="0" fontId="0" fillId="0" borderId="12" xfId="0" quotePrefix="1" applyBorder="1" applyAlignment="1">
      <alignment horizontal="left" vertical="top" wrapText="1"/>
    </xf>
    <xf numFmtId="0" fontId="0" fillId="0" borderId="8" xfId="0" quotePrefix="1" applyBorder="1" applyAlignment="1">
      <alignment horizontal="left" vertical="top" wrapText="1"/>
    </xf>
  </cellXfs>
  <cellStyles count="6">
    <cellStyle name="60% - Accent1" xfId="2" builtinId="32"/>
    <cellStyle name="Accent1" xfId="1" builtinId="29"/>
    <cellStyle name="Accent2" xfId="4" builtinId="33"/>
    <cellStyle name="Accent3" xfId="5" builtinId="37"/>
    <cellStyle name="Good" xfId="3" builtinId="26"/>
    <cellStyle name="Normal" xfId="0" builtinId="0"/>
  </cellStyles>
  <dxfs count="82">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numFmt numFmtId="3" formatCode="#,##0"/>
    </dxf>
    <dxf>
      <alignment vertical="center" readingOrder="0"/>
    </dxf>
    <dxf>
      <alignment vertical="top" readingOrder="0"/>
    </dxf>
    <dxf>
      <alignment horizontal="center"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vertical="top" readingOrder="0"/>
    </dxf>
    <dxf>
      <alignment vertical="top" readingOrder="0"/>
    </dxf>
    <dxf>
      <alignment vertical="top" readingOrder="0"/>
    </dxf>
    <dxf>
      <alignment horizontal="left" readingOrder="0"/>
    </dxf>
    <dxf>
      <alignment horizontal="left" readingOrder="0"/>
    </dxf>
    <dxf>
      <alignment horizontal="left" readingOrder="0"/>
    </dxf>
    <dxf>
      <border>
        <top style="thin">
          <color indexed="64"/>
        </top>
      </border>
    </dxf>
    <dxf>
      <border>
        <bottom style="thin">
          <color indexed="64"/>
        </bottom>
      </border>
    </dxf>
    <dxf>
      <border>
        <top style="thin">
          <color indexed="64"/>
        </top>
      </border>
    </dxf>
    <dxf>
      <border>
        <left style="thin">
          <color indexed="64"/>
        </left>
        <top style="thin">
          <color indexed="64"/>
        </top>
      </border>
    </dxf>
    <dxf>
      <border>
        <left style="thin">
          <color indexed="64"/>
        </left>
      </border>
    </dxf>
    <dxf>
      <border>
        <left style="thin">
          <color indexed="64"/>
        </left>
        <right style="thin">
          <color indexed="64"/>
        </right>
        <top style="thin">
          <color indexed="64"/>
        </top>
        <bottom style="thin">
          <color indexed="64"/>
        </bottom>
      </border>
    </dxf>
    <dxf>
      <border>
        <top style="thin">
          <color indexed="64"/>
        </top>
      </border>
    </dxf>
    <dxf>
      <alignment horizontal="left" textRotation="90" wrapText="1" readingOrder="0"/>
    </dxf>
    <dxf>
      <border>
        <vertical style="thin">
          <color indexed="64"/>
        </vertical>
        <horizontal style="thin">
          <color indexed="64"/>
        </horizontal>
      </border>
    </dxf>
    <dxf>
      <border>
        <bottom style="thin">
          <color indexed="64"/>
        </bottom>
      </border>
    </dxf>
    <dxf>
      <border>
        <bottom style="thin">
          <color indexed="64"/>
        </bottom>
      </border>
    </dxf>
    <dxf>
      <border>
        <top style="thin">
          <color indexed="64"/>
        </top>
        <bottom style="thin">
          <color indexed="64"/>
        </bottom>
      </border>
    </dxf>
    <dxf>
      <border>
        <left style="thin">
          <color indexed="64"/>
        </left>
        <top style="thin">
          <color indexed="64"/>
        </top>
      </border>
    </dxf>
    <dxf>
      <border>
        <left style="thin">
          <color indexed="64"/>
        </left>
        <top style="thin">
          <color indexed="64"/>
        </top>
        <bottom style="thin">
          <color indexed="64"/>
        </bottom>
      </border>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font>
        <sz val="11"/>
      </font>
    </dxf>
    <dxf>
      <font>
        <sz val="11"/>
      </font>
    </dxf>
    <dxf>
      <font>
        <sz val="11"/>
      </font>
    </dxf>
    <dxf>
      <font>
        <sz val="18"/>
      </font>
    </dxf>
    <dxf>
      <font>
        <sz val="16"/>
      </font>
    </dxf>
    <dxf>
      <font>
        <sz val="14"/>
      </font>
    </dxf>
    <dxf>
      <font>
        <sz val="12"/>
      </font>
    </dxf>
    <dxf>
      <font>
        <b val="0"/>
      </font>
    </dxf>
    <dxf>
      <font>
        <b/>
      </font>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border>
        <left style="thin">
          <color indexed="64"/>
        </left>
        <bottom style="thin">
          <color indexed="64"/>
        </bottom>
      </border>
    </dxf>
    <dxf>
      <border>
        <left style="thin">
          <color indexed="64"/>
        </left>
        <top style="thin">
          <color indexed="64"/>
        </top>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readingOrder="0"/>
    </dxf>
    <dxf>
      <alignment wrapText="1" readingOrder="0"/>
    </dxf>
    <dxf>
      <alignment wrapText="0" readingOrder="0"/>
    </dxf>
    <dxf>
      <alignment wrapText="1" readingOrder="0"/>
    </dxf>
    <dxf>
      <alignment vertical="bottom" readingOrder="0"/>
    </dxf>
    <dxf>
      <alignment vertical="center" readingOrder="0"/>
    </dxf>
    <dxf>
      <alignment vertical="top" readingOrder="0"/>
    </dxf>
    <dxf>
      <alignment horizontal="left" readingOrder="0"/>
    </dxf>
    <dxf>
      <alignment textRotation="90" readingOrder="0"/>
    </dxf>
    <dxf>
      <alignment textRotation="180" readingOrder="0"/>
    </dxf>
    <dxf>
      <alignment vertical="center" readingOrder="0"/>
    </dxf>
    <dxf>
      <alignment horizontal="center" readingOrder="0"/>
    </dxf>
    <dxf>
      <alignment textRotation="90" readingOrder="0"/>
    </dxf>
  </dxfs>
  <tableStyles count="0" defaultTableStyle="TableStyleMedium2" defaultPivotStyle="PivotStyleMedium9"/>
  <colors>
    <mruColors>
      <color rgb="FF003399"/>
      <color rgb="FFEBF7FF"/>
      <color rgb="FF000099"/>
      <color rgb="FF0000CC"/>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4.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Information OOG'!A1"/><Relationship Id="rId1" Type="http://schemas.openxmlformats.org/officeDocument/2006/relationships/image" Target="../media/image1.png"/><Relationship Id="rId6" Type="http://schemas.openxmlformats.org/officeDocument/2006/relationships/hyperlink" Target="#'OOG (One Request)'!A1"/><Relationship Id="rId5" Type="http://schemas.openxmlformats.org/officeDocument/2006/relationships/image" Target="../media/image3.png"/><Relationship Id="rId4" Type="http://schemas.openxmlformats.org/officeDocument/2006/relationships/hyperlink" Target="#'BBK (One request)'!A1"/></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Main!A1"/></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Main!A1"/></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Main!A1"/></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xdr:row>
      <xdr:rowOff>0</xdr:rowOff>
    </xdr:from>
    <xdr:to>
      <xdr:col>1</xdr:col>
      <xdr:colOff>1234967</xdr:colOff>
      <xdr:row>2</xdr:row>
      <xdr:rowOff>9524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95250"/>
          <a:ext cx="1254017" cy="476249"/>
        </a:xfrm>
        <a:prstGeom prst="rect">
          <a:avLst/>
        </a:prstGeom>
      </xdr:spPr>
    </xdr:pic>
    <xdr:clientData/>
  </xdr:twoCellAnchor>
  <xdr:twoCellAnchor editAs="oneCell">
    <xdr:from>
      <xdr:col>1</xdr:col>
      <xdr:colOff>390525</xdr:colOff>
      <xdr:row>4</xdr:row>
      <xdr:rowOff>9525</xdr:rowOff>
    </xdr:from>
    <xdr:to>
      <xdr:col>1</xdr:col>
      <xdr:colOff>1104900</xdr:colOff>
      <xdr:row>7</xdr:row>
      <xdr:rowOff>142875</xdr:rowOff>
    </xdr:to>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7700" y="1057275"/>
          <a:ext cx="714375" cy="714375"/>
        </a:xfrm>
        <a:prstGeom prst="rect">
          <a:avLst/>
        </a:prstGeom>
      </xdr:spPr>
    </xdr:pic>
    <xdr:clientData/>
  </xdr:twoCellAnchor>
  <xdr:twoCellAnchor editAs="oneCell">
    <xdr:from>
      <xdr:col>5</xdr:col>
      <xdr:colOff>428320</xdr:colOff>
      <xdr:row>4</xdr:row>
      <xdr:rowOff>9526</xdr:rowOff>
    </xdr:from>
    <xdr:to>
      <xdr:col>5</xdr:col>
      <xdr:colOff>1181100</xdr:colOff>
      <xdr:row>7</xdr:row>
      <xdr:rowOff>181281</xdr:rowOff>
    </xdr:to>
    <xdr:pic>
      <xdr:nvPicPr>
        <xdr:cNvPr id="6" name="Picture 5">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28845" y="1428751"/>
          <a:ext cx="752780" cy="752780"/>
        </a:xfrm>
        <a:prstGeom prst="rect">
          <a:avLst/>
        </a:prstGeom>
      </xdr:spPr>
    </xdr:pic>
    <xdr:clientData/>
  </xdr:twoCellAnchor>
  <xdr:twoCellAnchor editAs="oneCell">
    <xdr:from>
      <xdr:col>3</xdr:col>
      <xdr:colOff>323852</xdr:colOff>
      <xdr:row>4</xdr:row>
      <xdr:rowOff>19052</xdr:rowOff>
    </xdr:from>
    <xdr:to>
      <xdr:col>3</xdr:col>
      <xdr:colOff>1076326</xdr:colOff>
      <xdr:row>8</xdr:row>
      <xdr:rowOff>1</xdr:rowOff>
    </xdr:to>
    <xdr:pic>
      <xdr:nvPicPr>
        <xdr:cNvPr id="10" name="Picture 9">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95577" y="1438277"/>
          <a:ext cx="752474" cy="752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235884</xdr:colOff>
      <xdr:row>3</xdr:row>
      <xdr:rowOff>756959</xdr:rowOff>
    </xdr:from>
    <xdr:to>
      <xdr:col>4</xdr:col>
      <xdr:colOff>2242</xdr:colOff>
      <xdr:row>3</xdr:row>
      <xdr:rowOff>1414183</xdr:rowOff>
    </xdr:to>
    <mc:AlternateContent xmlns:mc="http://schemas.openxmlformats.org/markup-compatibility/2006" xmlns:a14="http://schemas.microsoft.com/office/drawing/2010/main">
      <mc:Choice Requires="a14">
        <xdr:graphicFrame macro="">
          <xdr:nvGraphicFramePr>
            <xdr:cNvPr id="11" name="Size"/>
            <xdr:cNvGraphicFramePr/>
          </xdr:nvGraphicFramePr>
          <xdr:xfrm>
            <a:off x="0" y="0"/>
            <a:ext cx="0" cy="0"/>
          </xdr:xfrm>
          <a:graphic>
            <a:graphicData uri="http://schemas.microsoft.com/office/drawing/2010/slicer">
              <sle:slicer xmlns:sle="http://schemas.microsoft.com/office/drawing/2010/slicer" name="Size"/>
            </a:graphicData>
          </a:graphic>
        </xdr:graphicFrame>
      </mc:Choice>
      <mc:Fallback xmlns="">
        <xdr:sp macro="" textlink="">
          <xdr:nvSpPr>
            <xdr:cNvPr id="0" name=""/>
            <xdr:cNvSpPr>
              <a:spLocks noTextEdit="1"/>
            </xdr:cNvSpPr>
          </xdr:nvSpPr>
          <xdr:spPr>
            <a:xfrm>
              <a:off x="235884" y="2359400"/>
              <a:ext cx="1828240" cy="6572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235884</xdr:colOff>
      <xdr:row>5</xdr:row>
      <xdr:rowOff>42584</xdr:rowOff>
    </xdr:from>
    <xdr:to>
      <xdr:col>4</xdr:col>
      <xdr:colOff>2242</xdr:colOff>
      <xdr:row>10</xdr:row>
      <xdr:rowOff>80684</xdr:rowOff>
    </xdr:to>
    <mc:AlternateContent xmlns:mc="http://schemas.openxmlformats.org/markup-compatibility/2006" xmlns:a14="http://schemas.microsoft.com/office/drawing/2010/main">
      <mc:Choice Requires="a14">
        <xdr:graphicFrame macro="">
          <xdr:nvGraphicFramePr>
            <xdr:cNvPr id="12" name="Height (Side walls)"/>
            <xdr:cNvGraphicFramePr/>
          </xdr:nvGraphicFramePr>
          <xdr:xfrm>
            <a:off x="0" y="0"/>
            <a:ext cx="0" cy="0"/>
          </xdr:xfrm>
          <a:graphic>
            <a:graphicData uri="http://schemas.microsoft.com/office/drawing/2010/slicer">
              <sle:slicer xmlns:sle="http://schemas.microsoft.com/office/drawing/2010/slicer" name="Height (Side walls)"/>
            </a:graphicData>
          </a:graphic>
        </xdr:graphicFrame>
      </mc:Choice>
      <mc:Fallback xmlns="">
        <xdr:sp macro="" textlink="">
          <xdr:nvSpPr>
            <xdr:cNvPr id="0" name=""/>
            <xdr:cNvSpPr>
              <a:spLocks noTextEdit="1"/>
            </xdr:cNvSpPr>
          </xdr:nvSpPr>
          <xdr:spPr>
            <a:xfrm>
              <a:off x="235884" y="3684496"/>
              <a:ext cx="1828240" cy="9906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235884</xdr:colOff>
      <xdr:row>2</xdr:row>
      <xdr:rowOff>4482</xdr:rowOff>
    </xdr:from>
    <xdr:to>
      <xdr:col>4</xdr:col>
      <xdr:colOff>2242</xdr:colOff>
      <xdr:row>3</xdr:row>
      <xdr:rowOff>766483</xdr:rowOff>
    </xdr:to>
    <mc:AlternateContent xmlns:mc="http://schemas.openxmlformats.org/markup-compatibility/2006" xmlns:a14="http://schemas.microsoft.com/office/drawing/2010/main">
      <mc:Choice Requires="a14">
        <xdr:graphicFrame macro="">
          <xdr:nvGraphicFramePr>
            <xdr:cNvPr id="13" name="Category"/>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235884" y="1416423"/>
              <a:ext cx="1828240" cy="95250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235884</xdr:colOff>
      <xdr:row>3</xdr:row>
      <xdr:rowOff>1404658</xdr:rowOff>
    </xdr:from>
    <xdr:to>
      <xdr:col>4</xdr:col>
      <xdr:colOff>2242</xdr:colOff>
      <xdr:row>5</xdr:row>
      <xdr:rowOff>40903</xdr:rowOff>
    </xdr:to>
    <mc:AlternateContent xmlns:mc="http://schemas.openxmlformats.org/markup-compatibility/2006" xmlns:a14="http://schemas.microsoft.com/office/drawing/2010/main">
      <mc:Choice Requires="a14">
        <xdr:graphicFrame macro="">
          <xdr:nvGraphicFramePr>
            <xdr:cNvPr id="14" name="Side Walls"/>
            <xdr:cNvGraphicFramePr/>
          </xdr:nvGraphicFramePr>
          <xdr:xfrm>
            <a:off x="0" y="0"/>
            <a:ext cx="0" cy="0"/>
          </xdr:xfrm>
          <a:graphic>
            <a:graphicData uri="http://schemas.microsoft.com/office/drawing/2010/slicer">
              <sle:slicer xmlns:sle="http://schemas.microsoft.com/office/drawing/2010/slicer" name="Side Walls"/>
            </a:graphicData>
          </a:graphic>
        </xdr:graphicFrame>
      </mc:Choice>
      <mc:Fallback xmlns="">
        <xdr:sp macro="" textlink="">
          <xdr:nvSpPr>
            <xdr:cNvPr id="0" name=""/>
            <xdr:cNvSpPr>
              <a:spLocks noTextEdit="1"/>
            </xdr:cNvSpPr>
          </xdr:nvSpPr>
          <xdr:spPr>
            <a:xfrm>
              <a:off x="235884" y="3007099"/>
              <a:ext cx="1828240" cy="67571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109261</xdr:colOff>
      <xdr:row>1</xdr:row>
      <xdr:rowOff>156884</xdr:rowOff>
    </xdr:from>
    <xdr:to>
      <xdr:col>14</xdr:col>
      <xdr:colOff>332419</xdr:colOff>
      <xdr:row>2</xdr:row>
      <xdr:rowOff>189542</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33526" y="459443"/>
          <a:ext cx="223158" cy="223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2641600</xdr:colOff>
      <xdr:row>1</xdr:row>
      <xdr:rowOff>161925</xdr:rowOff>
    </xdr:from>
    <xdr:to>
      <xdr:col>5</xdr:col>
      <xdr:colOff>2858408</xdr:colOff>
      <xdr:row>3</xdr:row>
      <xdr:rowOff>4083</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61350" y="276225"/>
          <a:ext cx="216808" cy="223158"/>
        </a:xfrm>
        <a:prstGeom prst="rect">
          <a:avLst/>
        </a:prstGeom>
      </xdr:spPr>
    </xdr:pic>
    <xdr:clientData/>
  </xdr:twoCellAnchor>
  <xdr:twoCellAnchor>
    <xdr:from>
      <xdr:col>0</xdr:col>
      <xdr:colOff>67089</xdr:colOff>
      <xdr:row>1</xdr:row>
      <xdr:rowOff>7040</xdr:rowOff>
    </xdr:from>
    <xdr:to>
      <xdr:col>2</xdr:col>
      <xdr:colOff>895350</xdr:colOff>
      <xdr:row>2</xdr:row>
      <xdr:rowOff>131279</xdr:rowOff>
    </xdr:to>
    <xdr:sp macro="" textlink="">
      <xdr:nvSpPr>
        <xdr:cNvPr id="4" name="TextBox 3"/>
        <xdr:cNvSpPr txBox="1"/>
      </xdr:nvSpPr>
      <xdr:spPr>
        <a:xfrm>
          <a:off x="67089" y="121340"/>
          <a:ext cx="2657061" cy="31473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OOG Container Request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4210050</xdr:colOff>
      <xdr:row>1</xdr:row>
      <xdr:rowOff>123825</xdr:rowOff>
    </xdr:from>
    <xdr:to>
      <xdr:col>6</xdr:col>
      <xdr:colOff>23133</xdr:colOff>
      <xdr:row>2</xdr:row>
      <xdr:rowOff>156483</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314325"/>
          <a:ext cx="223158" cy="223158"/>
        </a:xfrm>
        <a:prstGeom prst="rect">
          <a:avLst/>
        </a:prstGeom>
      </xdr:spPr>
    </xdr:pic>
    <xdr:clientData/>
  </xdr:twoCellAnchor>
  <xdr:twoCellAnchor>
    <xdr:from>
      <xdr:col>0</xdr:col>
      <xdr:colOff>57150</xdr:colOff>
      <xdr:row>1</xdr:row>
      <xdr:rowOff>0</xdr:rowOff>
    </xdr:from>
    <xdr:to>
      <xdr:col>2</xdr:col>
      <xdr:colOff>923511</xdr:colOff>
      <xdr:row>2</xdr:row>
      <xdr:rowOff>124239</xdr:rowOff>
    </xdr:to>
    <xdr:sp macro="" textlink="">
      <xdr:nvSpPr>
        <xdr:cNvPr id="4" name="TextBox 3"/>
        <xdr:cNvSpPr txBox="1"/>
      </xdr:nvSpPr>
      <xdr:spPr>
        <a:xfrm>
          <a:off x="57150" y="114300"/>
          <a:ext cx="2657061" cy="314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Break Bulk Request</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542.437017824072" createdVersion="6" refreshedVersion="6" minRefreshableVersion="3" recordCount="16">
  <cacheSource type="worksheet">
    <worksheetSource ref="A1:J17" sheet="OOG Data"/>
  </cacheSource>
  <cacheFields count="10">
    <cacheField name="Size" numFmtId="0">
      <sharedItems containsSemiMixedTypes="0" containsString="0" containsNumber="1" containsInteger="1" minValue="20" maxValue="40" count="2">
        <n v="20"/>
        <n v="40"/>
      </sharedItems>
    </cacheField>
    <cacheField name="Height (Side walls)" numFmtId="0">
      <sharedItems count="2">
        <s v="8'6 (Standard)"/>
        <s v="9'6 (High Cube)"/>
      </sharedItems>
    </cacheField>
    <cacheField name="Category" numFmtId="0">
      <sharedItems count="2">
        <s v="Import/Export"/>
        <s v="Transshipment"/>
      </sharedItems>
    </cacheField>
    <cacheField name="Side Walls" numFmtId="0">
      <sharedItems count="2">
        <s v="Down"/>
        <s v="Up"/>
      </sharedItems>
    </cacheField>
    <cacheField name="OOG handling cost / lift" numFmtId="0">
      <sharedItems containsSemiMixedTypes="0" containsString="0" containsNumber="1" minValue="54.2" maxValue="54.2"/>
    </cacheField>
    <cacheField name="THC Handling Cost" numFmtId="0">
      <sharedItems containsSemiMixedTypes="0" containsString="0" containsNumber="1" minValue="38.5" maxValue="60.9"/>
    </cacheField>
    <cacheField name="Maximum Over Long" numFmtId="3">
      <sharedItems containsSemiMixedTypes="0" containsString="0" containsNumber="1" containsInteger="1" minValue="250" maxValue="250"/>
    </cacheField>
    <cacheField name="Maximum Overwide" numFmtId="0">
      <sharedItems containsSemiMixedTypes="0" containsString="0" containsNumber="1" containsInteger="1" minValue="250" maxValue="250"/>
    </cacheField>
    <cacheField name="Maximum Over height" numFmtId="0">
      <sharedItems containsSemiMixedTypes="0" containsString="0" containsNumber="1" containsInteger="1" minValue="350" maxValue="640"/>
    </cacheField>
    <cacheField name="Maximum Weight" numFmtId="3">
      <sharedItems containsSemiMixedTypes="0" containsString="0" containsNumber="1" containsInteger="1" minValue="50000" maxValue="65000"/>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16">
  <r>
    <x v="0"/>
    <x v="0"/>
    <x v="0"/>
    <x v="0"/>
    <n v="54.2"/>
    <n v="40.299999999999997"/>
    <n v="250"/>
    <n v="250"/>
    <n v="350"/>
    <n v="50000"/>
  </r>
  <r>
    <x v="0"/>
    <x v="1"/>
    <x v="0"/>
    <x v="0"/>
    <n v="54.2"/>
    <n v="40.299999999999997"/>
    <n v="250"/>
    <n v="250"/>
    <n v="350"/>
    <n v="50000"/>
  </r>
  <r>
    <x v="0"/>
    <x v="0"/>
    <x v="0"/>
    <x v="1"/>
    <n v="54.2"/>
    <n v="40.299999999999997"/>
    <n v="250"/>
    <n v="250"/>
    <n v="610"/>
    <n v="50000"/>
  </r>
  <r>
    <x v="0"/>
    <x v="1"/>
    <x v="0"/>
    <x v="1"/>
    <n v="54.2"/>
    <n v="40.299999999999997"/>
    <n v="250"/>
    <n v="250"/>
    <n v="640"/>
    <n v="50000"/>
  </r>
  <r>
    <x v="0"/>
    <x v="0"/>
    <x v="1"/>
    <x v="0"/>
    <n v="54.2"/>
    <n v="38.5"/>
    <n v="250"/>
    <n v="250"/>
    <n v="350"/>
    <n v="50000"/>
  </r>
  <r>
    <x v="0"/>
    <x v="1"/>
    <x v="1"/>
    <x v="0"/>
    <n v="54.2"/>
    <n v="38.5"/>
    <n v="250"/>
    <n v="250"/>
    <n v="350"/>
    <n v="50000"/>
  </r>
  <r>
    <x v="0"/>
    <x v="0"/>
    <x v="1"/>
    <x v="1"/>
    <n v="54.2"/>
    <n v="38.5"/>
    <n v="250"/>
    <n v="250"/>
    <n v="610"/>
    <n v="50000"/>
  </r>
  <r>
    <x v="0"/>
    <x v="1"/>
    <x v="1"/>
    <x v="1"/>
    <n v="54.2"/>
    <n v="38.5"/>
    <n v="250"/>
    <n v="250"/>
    <n v="640"/>
    <n v="50000"/>
  </r>
  <r>
    <x v="1"/>
    <x v="0"/>
    <x v="0"/>
    <x v="0"/>
    <n v="54.2"/>
    <n v="60.9"/>
    <n v="250"/>
    <n v="250"/>
    <n v="350"/>
    <n v="65000"/>
  </r>
  <r>
    <x v="1"/>
    <x v="1"/>
    <x v="0"/>
    <x v="0"/>
    <n v="54.2"/>
    <n v="60.9"/>
    <n v="250"/>
    <n v="250"/>
    <n v="350"/>
    <n v="65000"/>
  </r>
  <r>
    <x v="1"/>
    <x v="0"/>
    <x v="0"/>
    <x v="1"/>
    <n v="54.2"/>
    <n v="60.9"/>
    <n v="250"/>
    <n v="250"/>
    <n v="610"/>
    <n v="65000"/>
  </r>
  <r>
    <x v="1"/>
    <x v="1"/>
    <x v="0"/>
    <x v="1"/>
    <n v="54.2"/>
    <n v="60.9"/>
    <n v="250"/>
    <n v="250"/>
    <n v="640"/>
    <n v="65000"/>
  </r>
  <r>
    <x v="1"/>
    <x v="0"/>
    <x v="1"/>
    <x v="0"/>
    <n v="54.2"/>
    <n v="57.6"/>
    <n v="250"/>
    <n v="250"/>
    <n v="350"/>
    <n v="65000"/>
  </r>
  <r>
    <x v="1"/>
    <x v="1"/>
    <x v="1"/>
    <x v="0"/>
    <n v="54.2"/>
    <n v="57.6"/>
    <n v="250"/>
    <n v="250"/>
    <n v="350"/>
    <n v="65000"/>
  </r>
  <r>
    <x v="1"/>
    <x v="0"/>
    <x v="1"/>
    <x v="1"/>
    <n v="54.2"/>
    <n v="57.6"/>
    <n v="250"/>
    <n v="250"/>
    <n v="610"/>
    <n v="65000"/>
  </r>
  <r>
    <x v="1"/>
    <x v="1"/>
    <x v="1"/>
    <x v="1"/>
    <n v="54.2"/>
    <n v="57.6"/>
    <n v="250"/>
    <n v="250"/>
    <n v="640"/>
    <n v="65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enableDrill="0" rowGrandTotals="0" colGrandTotals="0" itemPrintTitles="1" createdVersion="6" indent="0" compact="0" compactData="0" gridDropZones="1" multipleFieldFilters="0">
  <location ref="E3:N20" firstHeaderRow="1" firstDataRow="2" firstDataCol="4"/>
  <pivotFields count="10">
    <pivotField axis="axisRow" compact="0" outline="0" showAll="0" defaultSubtotal="0">
      <items count="2">
        <item x="0"/>
        <item x="1"/>
      </items>
    </pivotField>
    <pivotField axis="axisRow" compact="0" outline="0" showAll="0" defaultSubtotal="0">
      <items count="2">
        <item x="0"/>
        <item x="1"/>
      </items>
    </pivotField>
    <pivotField axis="axisRow" compact="0" outline="0" showAll="0" defaultSubtotal="0">
      <items count="2">
        <item x="0"/>
        <item x="1"/>
      </items>
    </pivotField>
    <pivotField axis="axisRow" compact="0" outline="0" showAll="0" defaultSubtotal="0">
      <items count="2">
        <item x="0"/>
        <item x="1"/>
      </items>
    </pivotField>
    <pivotField dataField="1" compact="0" outline="0" showAll="0"/>
    <pivotField dataField="1" compact="0" outline="0" showAll="0"/>
    <pivotField dataField="1" compact="0" outline="0" showAll="0"/>
    <pivotField dataField="1" compact="0" outline="0" showAll="0"/>
    <pivotField dataField="1" compact="0" outline="0" showAll="0" defaultSubtotal="0"/>
    <pivotField dataField="1" compact="0" outline="0" showAll="0"/>
  </pivotFields>
  <rowFields count="4">
    <field x="0"/>
    <field x="2"/>
    <field x="1"/>
    <field x="3"/>
  </rowFields>
  <rowItems count="16">
    <i>
      <x/>
      <x/>
      <x/>
      <x/>
    </i>
    <i r="3">
      <x v="1"/>
    </i>
    <i r="2">
      <x v="1"/>
      <x/>
    </i>
    <i r="3">
      <x v="1"/>
    </i>
    <i r="1">
      <x v="1"/>
      <x/>
      <x/>
    </i>
    <i r="3">
      <x v="1"/>
    </i>
    <i r="2">
      <x v="1"/>
      <x/>
    </i>
    <i r="3">
      <x v="1"/>
    </i>
    <i>
      <x v="1"/>
      <x/>
      <x/>
      <x/>
    </i>
    <i r="3">
      <x v="1"/>
    </i>
    <i r="2">
      <x v="1"/>
      <x/>
    </i>
    <i r="3">
      <x v="1"/>
    </i>
    <i r="1">
      <x v="1"/>
      <x/>
      <x/>
    </i>
    <i r="3">
      <x v="1"/>
    </i>
    <i r="2">
      <x v="1"/>
      <x/>
    </i>
    <i r="3">
      <x v="1"/>
    </i>
  </rowItems>
  <colFields count="1">
    <field x="-2"/>
  </colFields>
  <colItems count="6">
    <i>
      <x/>
    </i>
    <i i="1">
      <x v="1"/>
    </i>
    <i i="2">
      <x v="2"/>
    </i>
    <i i="3">
      <x v="3"/>
    </i>
    <i i="4">
      <x v="4"/>
    </i>
    <i i="5">
      <x v="5"/>
    </i>
  </colItems>
  <dataFields count="6">
    <dataField name="OOG handling cost / lift (JOD)" fld="4" baseField="1" baseItem="0"/>
    <dataField name="Stevedoring Cost (JOD)" fld="5" baseField="1" baseItem="0"/>
    <dataField name="Maximum Over Long (CM)" fld="6" baseField="1" baseItem="0" numFmtId="3"/>
    <dataField name="Maximum Overwide (CM)" fld="7" baseField="1" baseItem="0" numFmtId="3"/>
    <dataField name="Maximum Over height (CM)" fld="8" baseField="0" baseItem="0" numFmtId="3"/>
    <dataField name="Maximum Weight (KG)" fld="9" baseField="1" baseItem="0" numFmtId="3"/>
  </dataFields>
  <formats count="75">
    <format dxfId="81">
      <pivotArea dataOnly="0" labelOnly="1" outline="0" fieldPosition="0">
        <references count="1">
          <reference field="4294967294" count="5">
            <x v="0"/>
            <x v="1"/>
            <x v="2"/>
            <x v="3"/>
            <x v="5"/>
          </reference>
        </references>
      </pivotArea>
    </format>
    <format dxfId="80">
      <pivotArea dataOnly="0" labelOnly="1" outline="0" fieldPosition="0">
        <references count="1">
          <reference field="4294967294" count="5">
            <x v="0"/>
            <x v="1"/>
            <x v="2"/>
            <x v="3"/>
            <x v="5"/>
          </reference>
        </references>
      </pivotArea>
    </format>
    <format dxfId="79">
      <pivotArea dataOnly="0" labelOnly="1" outline="0" fieldPosition="0">
        <references count="1">
          <reference field="4294967294" count="5">
            <x v="0"/>
            <x v="1"/>
            <x v="2"/>
            <x v="3"/>
            <x v="5"/>
          </reference>
        </references>
      </pivotArea>
    </format>
    <format dxfId="78">
      <pivotArea dataOnly="0" labelOnly="1" outline="0" fieldPosition="0">
        <references count="1">
          <reference field="4294967294" count="5">
            <x v="0"/>
            <x v="1"/>
            <x v="2"/>
            <x v="3"/>
            <x v="5"/>
          </reference>
        </references>
      </pivotArea>
    </format>
    <format dxfId="77">
      <pivotArea dataOnly="0" labelOnly="1" outline="0" fieldPosition="0">
        <references count="1">
          <reference field="4294967294" count="5">
            <x v="0"/>
            <x v="1"/>
            <x v="2"/>
            <x v="3"/>
            <x v="5"/>
          </reference>
        </references>
      </pivotArea>
    </format>
    <format dxfId="76">
      <pivotArea dataOnly="0" labelOnly="1" outline="0" fieldPosition="0">
        <references count="1">
          <reference field="4294967294" count="5">
            <x v="0"/>
            <x v="1"/>
            <x v="2"/>
            <x v="3"/>
            <x v="5"/>
          </reference>
        </references>
      </pivotArea>
    </format>
    <format dxfId="75">
      <pivotArea dataOnly="0" labelOnly="1" outline="0" fieldPosition="0">
        <references count="1">
          <reference field="4294967294" count="5">
            <x v="0"/>
            <x v="1"/>
            <x v="2"/>
            <x v="3"/>
            <x v="5"/>
          </reference>
        </references>
      </pivotArea>
    </format>
    <format dxfId="74">
      <pivotArea dataOnly="0" labelOnly="1" outline="0" fieldPosition="0">
        <references count="1">
          <reference field="4294967294" count="5">
            <x v="0"/>
            <x v="1"/>
            <x v="2"/>
            <x v="3"/>
            <x v="5"/>
          </reference>
        </references>
      </pivotArea>
    </format>
    <format dxfId="73">
      <pivotArea dataOnly="0" labelOnly="1" outline="0" fieldPosition="0">
        <references count="1">
          <reference field="4294967294" count="5">
            <x v="0"/>
            <x v="1"/>
            <x v="2"/>
            <x v="3"/>
            <x v="5"/>
          </reference>
        </references>
      </pivotArea>
    </format>
    <format dxfId="72">
      <pivotArea dataOnly="0" labelOnly="1" outline="0" fieldPosition="0">
        <references count="1">
          <reference field="4294967294" count="5">
            <x v="0"/>
            <x v="1"/>
            <x v="2"/>
            <x v="3"/>
            <x v="5"/>
          </reference>
        </references>
      </pivotArea>
    </format>
    <format dxfId="71">
      <pivotArea dataOnly="0" labelOnly="1" outline="0" fieldPosition="0">
        <references count="1">
          <reference field="4294967294" count="5">
            <x v="0"/>
            <x v="1"/>
            <x v="2"/>
            <x v="3"/>
            <x v="5"/>
          </reference>
        </references>
      </pivotArea>
    </format>
    <format dxfId="70">
      <pivotArea dataOnly="0" labelOnly="1" outline="0" fieldPosition="0">
        <references count="1">
          <reference field="4294967294" count="5">
            <x v="0"/>
            <x v="1"/>
            <x v="2"/>
            <x v="3"/>
            <x v="5"/>
          </reference>
        </references>
      </pivotArea>
    </format>
    <format dxfId="69">
      <pivotArea outline="0" collapsedLevelsAreSubtotals="1" fieldPosition="0"/>
    </format>
    <format dxfId="68">
      <pivotArea dataOnly="0" outline="0" fieldPosition="0">
        <references count="1">
          <reference field="4294967294" count="5">
            <x v="0"/>
            <x v="1"/>
            <x v="2"/>
            <x v="3"/>
            <x v="5"/>
          </reference>
        </references>
      </pivotArea>
    </format>
    <format dxfId="67">
      <pivotArea dataOnly="0" outline="0" fieldPosition="0">
        <references count="3">
          <reference field="0" count="1">
            <x v="0"/>
          </reference>
          <reference field="1" count="0" defaultSubtotal="1" sumSubtotal="1" countASubtotal="1" avgSubtotal="1" maxSubtotal="1" minSubtotal="1" productSubtotal="1" countSubtotal="1" stdDevSubtotal="1" stdDevPSubtotal="1" varSubtotal="1" varPSubtotal="1"/>
          <reference field="2" count="0" defaultSubtotal="1" sumSubtotal="1" countASubtotal="1" avgSubtotal="1" maxSubtotal="1" minSubtotal="1" productSubtotal="1" countSubtotal="1" stdDevSubtotal="1" stdDevPSubtotal="1" varSubtotal="1" varPSubtotal="1"/>
        </references>
      </pivotArea>
    </format>
    <format dxfId="66">
      <pivotArea dataOnly="0" outline="0" fieldPosition="0">
        <references count="3">
          <reference field="0" count="1">
            <x v="1"/>
          </reference>
          <reference field="1" count="0" defaultSubtotal="1" sumSubtotal="1" countASubtotal="1" avgSubtotal="1" maxSubtotal="1" minSubtotal="1" productSubtotal="1" countSubtotal="1" stdDevSubtotal="1" stdDevPSubtotal="1" varSubtotal="1" varPSubtotal="1"/>
          <reference field="2" count="0" defaultSubtotal="1" sumSubtotal="1" countASubtotal="1" avgSubtotal="1" maxSubtotal="1" minSubtotal="1" productSubtotal="1" countSubtotal="1" stdDevSubtotal="1" stdDevPSubtotal="1" varSubtotal="1" varPSubtotal="1"/>
        </references>
      </pivotArea>
    </format>
    <format dxfId="65">
      <pivotArea dataOnly="0" outline="0" fieldPosition="0">
        <references count="1">
          <reference field="2" count="1">
            <x v="0"/>
          </reference>
        </references>
      </pivotArea>
    </format>
    <format dxfId="64">
      <pivotArea dataOnly="0" outline="0" fieldPosition="0">
        <references count="1">
          <reference field="2" count="1">
            <x v="0"/>
          </reference>
        </references>
      </pivotArea>
    </format>
    <format dxfId="63">
      <pivotArea dataOnly="0" outline="0" fieldPosition="0">
        <references count="1">
          <reference field="2" count="1">
            <x v="0"/>
          </reference>
        </references>
      </pivotArea>
    </format>
    <format dxfId="62">
      <pivotArea dataOnly="0" outline="0" fieldPosition="0">
        <references count="1">
          <reference field="2" count="1">
            <x v="0"/>
          </reference>
        </references>
      </pivotArea>
    </format>
    <format dxfId="61">
      <pivotArea dataOnly="0" outline="0" fieldPosition="0">
        <references count="1">
          <reference field="2" count="1">
            <x v="0"/>
          </reference>
        </references>
      </pivotArea>
    </format>
    <format dxfId="60">
      <pivotArea field="0" type="button" dataOnly="0" labelOnly="1" outline="0" axis="axisRow" fieldPosition="0"/>
    </format>
    <format dxfId="59">
      <pivotArea field="0" type="button" dataOnly="0" labelOnly="1" outline="0" axis="axisRow" fieldPosition="0"/>
    </format>
    <format dxfId="58">
      <pivotArea field="0" type="button" dataOnly="0" labelOnly="1" outline="0" axis="axisRow" fieldPosition="0"/>
    </format>
    <format dxfId="57">
      <pivotArea field="0" type="button" dataOnly="0" labelOnly="1" outline="0" axis="axisRow" fieldPosition="0"/>
    </format>
    <format dxfId="56">
      <pivotArea field="0" type="button" dataOnly="0" labelOnly="1" outline="0" axis="axisRow" fieldPosition="0"/>
    </format>
    <format dxfId="55">
      <pivotArea field="0" type="button" dataOnly="0" labelOnly="1" outline="0" axis="axisRow" fieldPosition="0"/>
    </format>
    <format dxfId="54">
      <pivotArea field="0" type="button" dataOnly="0" labelOnly="1" outline="0" axis="axisRow" fieldPosition="0"/>
    </format>
    <format dxfId="53">
      <pivotArea field="2" type="button" dataOnly="0" labelOnly="1" outline="0" axis="axisRow" fieldPosition="1"/>
    </format>
    <format dxfId="52">
      <pivotArea field="1" type="button" dataOnly="0" labelOnly="1" outline="0" axis="axisRow" fieldPosition="2"/>
    </format>
    <format dxfId="51">
      <pivotArea field="0" type="button" dataOnly="0" labelOnly="1" outline="0" axis="axisRow" fieldPosition="0"/>
    </format>
    <format dxfId="50">
      <pivotArea field="2" type="button" dataOnly="0" labelOnly="1" outline="0" axis="axisRow" fieldPosition="1"/>
    </format>
    <format dxfId="49">
      <pivotArea field="1" type="button" dataOnly="0" labelOnly="1" outline="0" axis="axisRow" fieldPosition="2"/>
    </format>
    <format dxfId="48">
      <pivotArea field="0" type="button" dataOnly="0" labelOnly="1" outline="0" axis="axisRow" fieldPosition="0"/>
    </format>
    <format dxfId="47">
      <pivotArea field="2" type="button" dataOnly="0" labelOnly="1" outline="0" axis="axisRow" fieldPosition="1"/>
    </format>
    <format dxfId="46">
      <pivotArea field="1" type="button" dataOnly="0" labelOnly="1" outline="0" axis="axisRow" fieldPosition="2"/>
    </format>
    <format dxfId="45">
      <pivotArea dataOnly="0" labelOnly="1" outline="0" fieldPosition="0">
        <references count="1">
          <reference field="4294967294" count="5">
            <x v="0"/>
            <x v="1"/>
            <x v="2"/>
            <x v="3"/>
            <x v="5"/>
          </reference>
        </references>
      </pivotArea>
    </format>
    <format dxfId="44">
      <pivotArea field="0" type="button" dataOnly="0" labelOnly="1" outline="0" axis="axisRow" fieldPosition="0"/>
    </format>
    <format dxfId="43">
      <pivotArea field="2" type="button" dataOnly="0" labelOnly="1" outline="0" axis="axisRow" fieldPosition="1"/>
    </format>
    <format dxfId="42">
      <pivotArea field="1" type="button" dataOnly="0" labelOnly="1" outline="0" axis="axisRow" fieldPosition="2"/>
    </format>
    <format dxfId="41">
      <pivotArea dataOnly="0" labelOnly="1" outline="0" fieldPosition="0">
        <references count="1">
          <reference field="4294967294" count="5">
            <x v="0"/>
            <x v="1"/>
            <x v="2"/>
            <x v="3"/>
            <x v="5"/>
          </reference>
        </references>
      </pivotArea>
    </format>
    <format dxfId="40">
      <pivotArea field="0" type="button" dataOnly="0" labelOnly="1" outline="0" axis="axisRow" fieldPosition="0"/>
    </format>
    <format dxfId="39">
      <pivotArea field="2" type="button" dataOnly="0" labelOnly="1" outline="0" axis="axisRow" fieldPosition="1"/>
    </format>
    <format dxfId="38">
      <pivotArea field="1" type="button" dataOnly="0" labelOnly="1" outline="0" axis="axisRow" fieldPosition="2"/>
    </format>
    <format dxfId="37">
      <pivotArea dataOnly="0" labelOnly="1" outline="0" fieldPosition="0">
        <references count="1">
          <reference field="4294967294" count="5">
            <x v="0"/>
            <x v="1"/>
            <x v="2"/>
            <x v="3"/>
            <x v="5"/>
          </reference>
        </references>
      </pivotArea>
    </format>
    <format dxfId="36">
      <pivotArea dataOnly="0" outline="0" fieldPosition="0">
        <references count="1">
          <reference field="3" count="1">
            <x v="1"/>
          </reference>
        </references>
      </pivotArea>
    </format>
    <format dxfId="35">
      <pivotArea dataOnly="0" outline="0" fieldPosition="0">
        <references count="1">
          <reference field="3" count="1">
            <x v="0"/>
          </reference>
        </references>
      </pivotArea>
    </format>
    <format dxfId="34">
      <pivotArea dataOnly="0" outline="0" fieldPosition="0">
        <references count="1">
          <reference field="1" count="1">
            <x v="0"/>
          </reference>
        </references>
      </pivotArea>
    </format>
    <format dxfId="33">
      <pivotArea dataOnly="0" outline="0" fieldPosition="0">
        <references count="1">
          <reference field="2" count="1">
            <x v="0"/>
          </reference>
        </references>
      </pivotArea>
    </format>
    <format dxfId="32">
      <pivotArea dataOnly="0" outline="0" fieldPosition="0">
        <references count="1">
          <reference field="3" count="0"/>
        </references>
      </pivotArea>
    </format>
    <format dxfId="31">
      <pivotArea dataOnly="0" outline="0" fieldPosition="0">
        <references count="1">
          <reference field="3" count="0"/>
        </references>
      </pivotArea>
    </format>
    <format dxfId="30">
      <pivotArea dataOnly="0" labelOnly="1" outline="0" fieldPosition="0">
        <references count="1">
          <reference field="4294967294" count="1">
            <x v="4"/>
          </reference>
        </references>
      </pivotArea>
    </format>
    <format dxfId="29">
      <pivotArea dataOnly="0" outline="0" fieldPosition="0">
        <references count="1">
          <reference field="4294967294" count="6">
            <x v="0"/>
            <x v="1"/>
            <x v="2"/>
            <x v="3"/>
            <x v="4"/>
            <x v="5"/>
          </reference>
        </references>
      </pivotArea>
    </format>
    <format dxfId="28">
      <pivotArea type="all" dataOnly="0" outline="0" fieldPosition="0"/>
    </format>
    <format dxfId="27">
      <pivotArea dataOnly="0" labelOnly="1" outline="0" fieldPosition="0">
        <references count="1">
          <reference field="1" count="0"/>
        </references>
      </pivotArea>
    </format>
    <format dxfId="26">
      <pivotArea dataOnly="0" labelOnly="1" outline="0" fieldPosition="0">
        <references count="1">
          <reference field="2" count="0"/>
        </references>
      </pivotArea>
    </format>
    <format dxfId="25">
      <pivotArea dataOnly="0" labelOnly="1" outline="0" fieldPosition="0">
        <references count="1">
          <reference field="0" count="0"/>
        </references>
      </pivotArea>
    </format>
    <format dxfId="24">
      <pivotArea dataOnly="0" outline="0" fieldPosition="0">
        <references count="1">
          <reference field="0" count="1">
            <x v="0"/>
          </reference>
        </references>
      </pivotArea>
    </format>
    <format dxfId="23">
      <pivotArea dataOnly="0" outline="0" fieldPosition="0">
        <references count="1">
          <reference field="2" count="1">
            <x v="0"/>
          </reference>
        </references>
      </pivotArea>
    </format>
    <format dxfId="22">
      <pivotArea type="origin" dataOnly="0" labelOnly="1" outline="0" fieldPosition="0"/>
    </format>
    <format dxfId="21">
      <pivotArea field="0" type="button" dataOnly="0" labelOnly="1" outline="0" axis="axisRow" fieldPosition="0"/>
    </format>
    <format dxfId="20">
      <pivotArea dataOnly="0" labelOnly="1" outline="0" fieldPosition="0">
        <references count="1">
          <reference field="0" count="0"/>
        </references>
      </pivotArea>
    </format>
    <format dxfId="19">
      <pivotArea type="origin" dataOnly="0" labelOnly="1" outline="0" fieldPosition="0"/>
    </format>
    <format dxfId="18">
      <pivotArea field="0" type="button" dataOnly="0" labelOnly="1" outline="0" axis="axisRow" fieldPosition="0"/>
    </format>
    <format dxfId="17">
      <pivotArea dataOnly="0" labelOnly="1" outline="0" fieldPosition="0">
        <references count="1">
          <reference field="0" count="0"/>
        </references>
      </pivotArea>
    </format>
    <format dxfId="16">
      <pivotArea type="origin" dataOnly="0" labelOnly="1" outline="0" fieldPosition="0"/>
    </format>
    <format dxfId="15">
      <pivotArea field="0" type="button" dataOnly="0" labelOnly="1" outline="0" axis="axisRow" fieldPosition="0"/>
    </format>
    <format dxfId="14">
      <pivotArea dataOnly="0" labelOnly="1" outline="0" fieldPosition="0">
        <references count="1">
          <reference field="0" count="0"/>
        </references>
      </pivotArea>
    </format>
    <format dxfId="13">
      <pivotArea type="origin" dataOnly="0" labelOnly="1" outline="0" fieldPosition="0"/>
    </format>
    <format dxfId="12">
      <pivotArea field="0" type="button" dataOnly="0" labelOnly="1" outline="0" axis="axisRow" fieldPosition="0"/>
    </format>
    <format dxfId="11">
      <pivotArea dataOnly="0" labelOnly="1" outline="0" fieldPosition="0">
        <references count="1">
          <reference field="0" count="0"/>
        </references>
      </pivotArea>
    </format>
    <format dxfId="10">
      <pivotArea dataOnly="0" labelOnly="1" outline="0" fieldPosition="0">
        <references count="1">
          <reference field="0" count="0"/>
        </references>
      </pivotArea>
    </format>
    <format dxfId="9">
      <pivotArea dataOnly="0" labelOnly="1" outline="0" fieldPosition="0">
        <references count="1">
          <reference field="0" count="0"/>
        </references>
      </pivotArea>
    </format>
    <format dxfId="8">
      <pivotArea dataOnly="0" labelOnly="1" outline="0" fieldPosition="0">
        <references count="1">
          <reference field="0" count="0"/>
        </references>
      </pivotArea>
    </format>
    <format dxfId="7">
      <pivotArea outline="0" fieldPosition="0">
        <references count="1">
          <reference field="4294967294" count="4" selected="0">
            <x v="2"/>
            <x v="3"/>
            <x v="4"/>
            <x v="5"/>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Height__Side_walls" sourceName="Height (Side walls)">
  <pivotTables>
    <pivotTable tabId="9" name="PivotTable1"/>
  </pivotTables>
  <data>
    <tabular pivotCacheId="2">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9" name="PivotTable1"/>
  </pivotTables>
  <data>
    <tabular pivotCacheId="2">
      <items count="2">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ize" sourceName="Size">
  <pivotTables>
    <pivotTable tabId="9" name="PivotTable1"/>
  </pivotTables>
  <data>
    <tabular pivotCacheId="2">
      <items count="2">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Side_Walls" sourceName="Side Walls">
  <pivotTables>
    <pivotTable tabId="9" name="PivotTable1"/>
  </pivotTables>
  <data>
    <tabular pivotCacheId="2">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Height (Side walls)" cache="Slicer_Height__Side_walls" caption="Height (Side walls)" style="SlicerStyleDark1" rowHeight="241300"/>
  <slicer name="Category" cache="Slicer_Category" caption="Category" style="SlicerStyleDark1" rowHeight="241300"/>
  <slicer name="Size" cache="Slicer_Size" caption="Size" columnCount="2" style="SlicerStyleDark1" rowHeight="241300"/>
  <slicer name="Side Walls" cache="Slicer_Side_Walls" caption="Side Walls" columnCount="2" style="SlicerStyleDark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F5"/>
  <sheetViews>
    <sheetView showGridLines="0" tabSelected="1" zoomScaleNormal="100" workbookViewId="0">
      <selection activeCell="C14" sqref="C14"/>
    </sheetView>
  </sheetViews>
  <sheetFormatPr defaultRowHeight="15" x14ac:dyDescent="0.25"/>
  <cols>
    <col min="1" max="1" width="3.85546875" customWidth="1"/>
    <col min="2" max="2" width="21.140625" customWidth="1"/>
    <col min="3" max="3" width="9.140625" customWidth="1"/>
    <col min="4" max="4" width="23.7109375" bestFit="1" customWidth="1"/>
    <col min="6" max="6" width="29.85546875" bestFit="1" customWidth="1"/>
  </cols>
  <sheetData>
    <row r="1" spans="2:6" s="9" customFormat="1" ht="9" customHeight="1" x14ac:dyDescent="0.25"/>
    <row r="2" spans="2:6" ht="36.75" customHeight="1" x14ac:dyDescent="0.25">
      <c r="B2" s="97" t="s">
        <v>56</v>
      </c>
      <c r="C2" s="97"/>
      <c r="D2" s="97"/>
      <c r="E2" s="97"/>
      <c r="F2" s="97"/>
    </row>
    <row r="3" spans="2:6" ht="14.25" customHeight="1" x14ac:dyDescent="0.45">
      <c r="B3" s="11"/>
      <c r="C3" s="11"/>
      <c r="D3" s="11"/>
      <c r="E3" s="11"/>
      <c r="F3" s="11"/>
    </row>
    <row r="4" spans="2:6" s="13" customFormat="1" ht="22.5" customHeight="1" x14ac:dyDescent="0.25">
      <c r="B4" s="98" t="s">
        <v>107</v>
      </c>
      <c r="C4" s="98"/>
      <c r="D4" s="12" t="s">
        <v>54</v>
      </c>
      <c r="F4" s="12" t="s">
        <v>55</v>
      </c>
    </row>
    <row r="5" spans="2:6" ht="15.75" x14ac:dyDescent="0.25">
      <c r="C5" s="10"/>
    </row>
  </sheetData>
  <sheetProtection algorithmName="SHA-512" hashValue="5wHbvW2X2PLxEuk1kNjgWwmBcGtvPsGq8LuG6DGA4bkGBDIJ5pcSzqpiidH2aEYeYIz/bpuotLfcmkl/bT4feg==" saltValue="oxT7m3GHkGvy92MRWlDEwQ==" spinCount="100000" sheet="1" objects="1" scenarios="1"/>
  <mergeCells count="2">
    <mergeCell ref="B2:F2"/>
    <mergeCell ref="B4:C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N22"/>
  <sheetViews>
    <sheetView showGridLines="0" zoomScale="85" zoomScaleNormal="85" workbookViewId="0"/>
  </sheetViews>
  <sheetFormatPr defaultRowHeight="15" x14ac:dyDescent="0.25"/>
  <cols>
    <col min="1" max="1" width="3.85546875" customWidth="1"/>
    <col min="2" max="2" width="17" customWidth="1"/>
    <col min="3" max="3" width="3.85546875" customWidth="1"/>
    <col min="4" max="4" width="6.28515625" customWidth="1"/>
    <col min="5" max="5" width="9.7109375" style="29" customWidth="1"/>
    <col min="6" max="6" width="16.140625" bestFit="1" customWidth="1"/>
    <col min="7" max="7" width="20.140625" bestFit="1" customWidth="1"/>
    <col min="8" max="8" width="12.5703125" bestFit="1" customWidth="1"/>
    <col min="9" max="9" width="7" customWidth="1"/>
    <col min="10" max="10" width="5.140625" customWidth="1"/>
    <col min="11" max="13" width="4.140625" customWidth="1"/>
    <col min="14" max="14" width="7.42578125" customWidth="1"/>
  </cols>
  <sheetData>
    <row r="1" spans="5:14" s="9" customFormat="1" ht="9" customHeight="1" x14ac:dyDescent="0.25">
      <c r="E1" s="27"/>
    </row>
    <row r="3" spans="5:14" x14ac:dyDescent="0.25">
      <c r="E3" s="28"/>
      <c r="F3" s="36"/>
      <c r="G3" s="36"/>
      <c r="H3" s="36"/>
      <c r="I3" s="22" t="s">
        <v>65</v>
      </c>
      <c r="J3" s="20"/>
      <c r="K3" s="20"/>
      <c r="L3" s="20"/>
      <c r="M3" s="20"/>
      <c r="N3" s="23"/>
    </row>
    <row r="4" spans="5:14" s="6" customFormat="1" ht="145.5" x14ac:dyDescent="0.25">
      <c r="E4" s="26" t="s">
        <v>57</v>
      </c>
      <c r="F4" s="24" t="s">
        <v>17</v>
      </c>
      <c r="G4" s="24" t="s">
        <v>58</v>
      </c>
      <c r="H4" s="25" t="s">
        <v>5</v>
      </c>
      <c r="I4" s="17" t="s">
        <v>69</v>
      </c>
      <c r="J4" s="17" t="s">
        <v>106</v>
      </c>
      <c r="K4" s="17" t="s">
        <v>68</v>
      </c>
      <c r="L4" s="17" t="s">
        <v>67</v>
      </c>
      <c r="M4" s="21" t="s">
        <v>71</v>
      </c>
      <c r="N4" s="17" t="s">
        <v>66</v>
      </c>
    </row>
    <row r="5" spans="5:14" x14ac:dyDescent="0.25">
      <c r="E5" s="37">
        <v>20</v>
      </c>
      <c r="F5" s="33" t="s">
        <v>18</v>
      </c>
      <c r="G5" s="30" t="s">
        <v>60</v>
      </c>
      <c r="H5" s="19" t="s">
        <v>7</v>
      </c>
      <c r="I5" s="18">
        <v>54.2</v>
      </c>
      <c r="J5" s="18">
        <v>40.299999999999997</v>
      </c>
      <c r="K5" s="86">
        <v>250</v>
      </c>
      <c r="L5" s="86">
        <v>250</v>
      </c>
      <c r="M5" s="86">
        <v>350</v>
      </c>
      <c r="N5" s="86">
        <v>50000</v>
      </c>
    </row>
    <row r="6" spans="5:14" x14ac:dyDescent="0.25">
      <c r="E6" s="38"/>
      <c r="F6" s="34"/>
      <c r="G6" s="32"/>
      <c r="H6" s="19" t="s">
        <v>6</v>
      </c>
      <c r="I6" s="18">
        <v>54.2</v>
      </c>
      <c r="J6" s="18">
        <v>40.299999999999997</v>
      </c>
      <c r="K6" s="86">
        <v>250</v>
      </c>
      <c r="L6" s="86">
        <v>250</v>
      </c>
      <c r="M6" s="86">
        <v>610</v>
      </c>
      <c r="N6" s="86">
        <v>50000</v>
      </c>
    </row>
    <row r="7" spans="5:14" x14ac:dyDescent="0.25">
      <c r="E7" s="38"/>
      <c r="F7" s="34"/>
      <c r="G7" s="31" t="s">
        <v>61</v>
      </c>
      <c r="H7" s="19" t="s">
        <v>7</v>
      </c>
      <c r="I7" s="18">
        <v>54.2</v>
      </c>
      <c r="J7" s="18">
        <v>40.299999999999997</v>
      </c>
      <c r="K7" s="86">
        <v>250</v>
      </c>
      <c r="L7" s="86">
        <v>250</v>
      </c>
      <c r="M7" s="86">
        <v>350</v>
      </c>
      <c r="N7" s="86">
        <v>50000</v>
      </c>
    </row>
    <row r="8" spans="5:14" x14ac:dyDescent="0.25">
      <c r="E8" s="38"/>
      <c r="F8" s="35"/>
      <c r="G8" s="31"/>
      <c r="H8" s="19" t="s">
        <v>6</v>
      </c>
      <c r="I8" s="18">
        <v>54.2</v>
      </c>
      <c r="J8" s="18">
        <v>40.299999999999997</v>
      </c>
      <c r="K8" s="86">
        <v>250</v>
      </c>
      <c r="L8" s="86">
        <v>250</v>
      </c>
      <c r="M8" s="86">
        <v>640</v>
      </c>
      <c r="N8" s="86">
        <v>50000</v>
      </c>
    </row>
    <row r="9" spans="5:14" x14ac:dyDescent="0.25">
      <c r="E9" s="38"/>
      <c r="F9" s="31" t="s">
        <v>16</v>
      </c>
      <c r="G9" s="30" t="s">
        <v>60</v>
      </c>
      <c r="H9" s="19" t="s">
        <v>7</v>
      </c>
      <c r="I9" s="40">
        <v>54.2</v>
      </c>
      <c r="J9" s="40">
        <v>38.5</v>
      </c>
      <c r="K9" s="87">
        <v>250</v>
      </c>
      <c r="L9" s="87">
        <v>250</v>
      </c>
      <c r="M9" s="87">
        <v>350</v>
      </c>
      <c r="N9" s="87">
        <v>50000</v>
      </c>
    </row>
    <row r="10" spans="5:14" x14ac:dyDescent="0.25">
      <c r="E10" s="38"/>
      <c r="F10" s="31"/>
      <c r="G10" s="32"/>
      <c r="H10" s="19" t="s">
        <v>6</v>
      </c>
      <c r="I10" s="40">
        <v>54.2</v>
      </c>
      <c r="J10" s="40">
        <v>38.5</v>
      </c>
      <c r="K10" s="87">
        <v>250</v>
      </c>
      <c r="L10" s="87">
        <v>250</v>
      </c>
      <c r="M10" s="87">
        <v>610</v>
      </c>
      <c r="N10" s="87">
        <v>50000</v>
      </c>
    </row>
    <row r="11" spans="5:14" x14ac:dyDescent="0.25">
      <c r="E11" s="38"/>
      <c r="F11" s="31"/>
      <c r="G11" s="31" t="s">
        <v>61</v>
      </c>
      <c r="H11" s="19" t="s">
        <v>7</v>
      </c>
      <c r="I11" s="40">
        <v>54.2</v>
      </c>
      <c r="J11" s="40">
        <v>38.5</v>
      </c>
      <c r="K11" s="87">
        <v>250</v>
      </c>
      <c r="L11" s="87">
        <v>250</v>
      </c>
      <c r="M11" s="87">
        <v>350</v>
      </c>
      <c r="N11" s="87">
        <v>50000</v>
      </c>
    </row>
    <row r="12" spans="5:14" x14ac:dyDescent="0.25">
      <c r="E12" s="39"/>
      <c r="F12" s="31"/>
      <c r="G12" s="31"/>
      <c r="H12" s="19" t="s">
        <v>6</v>
      </c>
      <c r="I12" s="40">
        <v>54.2</v>
      </c>
      <c r="J12" s="40">
        <v>38.5</v>
      </c>
      <c r="K12" s="87">
        <v>250</v>
      </c>
      <c r="L12" s="87">
        <v>250</v>
      </c>
      <c r="M12" s="87">
        <v>640</v>
      </c>
      <c r="N12" s="87">
        <v>50000</v>
      </c>
    </row>
    <row r="13" spans="5:14" x14ac:dyDescent="0.25">
      <c r="E13" s="38">
        <v>40</v>
      </c>
      <c r="F13" s="33" t="s">
        <v>18</v>
      </c>
      <c r="G13" s="30" t="s">
        <v>60</v>
      </c>
      <c r="H13" s="19" t="s">
        <v>7</v>
      </c>
      <c r="I13" s="18">
        <v>54.2</v>
      </c>
      <c r="J13" s="18">
        <v>60.9</v>
      </c>
      <c r="K13" s="86">
        <v>250</v>
      </c>
      <c r="L13" s="86">
        <v>250</v>
      </c>
      <c r="M13" s="86">
        <v>350</v>
      </c>
      <c r="N13" s="86">
        <v>65000</v>
      </c>
    </row>
    <row r="14" spans="5:14" x14ac:dyDescent="0.25">
      <c r="E14" s="38"/>
      <c r="F14" s="34"/>
      <c r="G14" s="32"/>
      <c r="H14" s="19" t="s">
        <v>6</v>
      </c>
      <c r="I14" s="18">
        <v>54.2</v>
      </c>
      <c r="J14" s="18">
        <v>60.9</v>
      </c>
      <c r="K14" s="86">
        <v>250</v>
      </c>
      <c r="L14" s="86">
        <v>250</v>
      </c>
      <c r="M14" s="86">
        <v>610</v>
      </c>
      <c r="N14" s="86">
        <v>65000</v>
      </c>
    </row>
    <row r="15" spans="5:14" x14ac:dyDescent="0.25">
      <c r="E15" s="38"/>
      <c r="F15" s="34"/>
      <c r="G15" s="31" t="s">
        <v>61</v>
      </c>
      <c r="H15" s="19" t="s">
        <v>7</v>
      </c>
      <c r="I15" s="18">
        <v>54.2</v>
      </c>
      <c r="J15" s="18">
        <v>60.9</v>
      </c>
      <c r="K15" s="86">
        <v>250</v>
      </c>
      <c r="L15" s="86">
        <v>250</v>
      </c>
      <c r="M15" s="86">
        <v>350</v>
      </c>
      <c r="N15" s="86">
        <v>65000</v>
      </c>
    </row>
    <row r="16" spans="5:14" x14ac:dyDescent="0.25">
      <c r="E16" s="38"/>
      <c r="F16" s="35"/>
      <c r="G16" s="31"/>
      <c r="H16" s="19" t="s">
        <v>6</v>
      </c>
      <c r="I16" s="18">
        <v>54.2</v>
      </c>
      <c r="J16" s="18">
        <v>60.9</v>
      </c>
      <c r="K16" s="86">
        <v>250</v>
      </c>
      <c r="L16" s="86">
        <v>250</v>
      </c>
      <c r="M16" s="86">
        <v>640</v>
      </c>
      <c r="N16" s="86">
        <v>65000</v>
      </c>
    </row>
    <row r="17" spans="2:14" x14ac:dyDescent="0.25">
      <c r="E17" s="38"/>
      <c r="F17" s="31" t="s">
        <v>16</v>
      </c>
      <c r="G17" s="30" t="s">
        <v>60</v>
      </c>
      <c r="H17" s="19" t="s">
        <v>7</v>
      </c>
      <c r="I17" s="40">
        <v>54.2</v>
      </c>
      <c r="J17" s="40">
        <v>57.6</v>
      </c>
      <c r="K17" s="87">
        <v>250</v>
      </c>
      <c r="L17" s="87">
        <v>250</v>
      </c>
      <c r="M17" s="87">
        <v>350</v>
      </c>
      <c r="N17" s="87">
        <v>65000</v>
      </c>
    </row>
    <row r="18" spans="2:14" x14ac:dyDescent="0.25">
      <c r="E18" s="38"/>
      <c r="F18" s="31"/>
      <c r="G18" s="32"/>
      <c r="H18" s="19" t="s">
        <v>6</v>
      </c>
      <c r="I18" s="40">
        <v>54.2</v>
      </c>
      <c r="J18" s="40">
        <v>57.6</v>
      </c>
      <c r="K18" s="87">
        <v>250</v>
      </c>
      <c r="L18" s="87">
        <v>250</v>
      </c>
      <c r="M18" s="87">
        <v>610</v>
      </c>
      <c r="N18" s="87">
        <v>65000</v>
      </c>
    </row>
    <row r="19" spans="2:14" x14ac:dyDescent="0.25">
      <c r="E19" s="38"/>
      <c r="F19" s="31"/>
      <c r="G19" s="31" t="s">
        <v>61</v>
      </c>
      <c r="H19" s="19" t="s">
        <v>7</v>
      </c>
      <c r="I19" s="40">
        <v>54.2</v>
      </c>
      <c r="J19" s="40">
        <v>57.6</v>
      </c>
      <c r="K19" s="87">
        <v>250</v>
      </c>
      <c r="L19" s="87">
        <v>250</v>
      </c>
      <c r="M19" s="87">
        <v>350</v>
      </c>
      <c r="N19" s="87">
        <v>65000</v>
      </c>
    </row>
    <row r="20" spans="2:14" x14ac:dyDescent="0.25">
      <c r="E20" s="39"/>
      <c r="F20" s="32"/>
      <c r="G20" s="32"/>
      <c r="H20" s="19" t="s">
        <v>6</v>
      </c>
      <c r="I20" s="40">
        <v>54.2</v>
      </c>
      <c r="J20" s="40">
        <v>57.6</v>
      </c>
      <c r="K20" s="87">
        <v>250</v>
      </c>
      <c r="L20" s="87">
        <v>250</v>
      </c>
      <c r="M20" s="87">
        <v>640</v>
      </c>
      <c r="N20" s="87">
        <v>65000</v>
      </c>
    </row>
    <row r="22" spans="2:14" ht="52.5" customHeight="1" x14ac:dyDescent="0.25">
      <c r="B22" s="99" t="s">
        <v>115</v>
      </c>
      <c r="C22" s="100"/>
      <c r="D22" s="100"/>
      <c r="E22" s="100"/>
      <c r="F22" s="100"/>
      <c r="G22" s="100"/>
      <c r="H22" s="100"/>
      <c r="I22" s="100"/>
      <c r="J22" s="100"/>
      <c r="K22" s="100"/>
      <c r="L22" s="100"/>
      <c r="M22" s="100"/>
      <c r="N22" s="100"/>
    </row>
  </sheetData>
  <sheetProtection autoFilter="0" pivotTables="0"/>
  <mergeCells count="1">
    <mergeCell ref="B22:N22"/>
  </mergeCells>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27"/>
  <sheetViews>
    <sheetView showGridLines="0" zoomScaleNormal="100" workbookViewId="0"/>
  </sheetViews>
  <sheetFormatPr defaultRowHeight="15" x14ac:dyDescent="0.25"/>
  <cols>
    <col min="1" max="1" width="2.28515625" style="49" customWidth="1"/>
    <col min="2" max="2" width="24.5703125" style="49" customWidth="1"/>
    <col min="3" max="3" width="25.7109375" style="49" customWidth="1"/>
    <col min="4" max="4" width="7.5703125" style="88" customWidth="1"/>
    <col min="5" max="5" width="24.140625" style="88" customWidth="1"/>
    <col min="6" max="6" width="43" style="88" customWidth="1"/>
    <col min="7" max="7" width="4.140625" style="88" customWidth="1"/>
    <col min="8" max="8" width="9.140625" style="49" customWidth="1"/>
    <col min="9" max="9" width="13.5703125" style="73" hidden="1" customWidth="1"/>
    <col min="10" max="10" width="13.5703125" style="74" hidden="1" customWidth="1"/>
    <col min="11" max="11" width="6.140625" style="49" hidden="1" customWidth="1"/>
    <col min="12" max="12" width="102.85546875" style="49" hidden="1" customWidth="1"/>
    <col min="13" max="16384" width="9.140625" style="49"/>
  </cols>
  <sheetData>
    <row r="1" spans="2:12" s="59" customFormat="1" ht="9" customHeight="1" x14ac:dyDescent="0.25">
      <c r="D1" s="69"/>
      <c r="E1" s="69"/>
      <c r="F1" s="69"/>
      <c r="G1" s="69"/>
      <c r="I1" s="70"/>
    </row>
    <row r="4" spans="2:12" x14ac:dyDescent="0.25">
      <c r="B4" s="65" t="s">
        <v>72</v>
      </c>
      <c r="C4" s="66"/>
      <c r="D4" s="71"/>
      <c r="E4" s="65" t="s">
        <v>109</v>
      </c>
      <c r="F4" s="49"/>
      <c r="G4" s="71"/>
      <c r="H4" s="72"/>
    </row>
    <row r="5" spans="2:12" ht="15" customHeight="1" x14ac:dyDescent="0.25">
      <c r="B5" s="94"/>
      <c r="C5" s="95"/>
      <c r="E5" s="109" t="str">
        <f>IF(C6="","",IF(OR(C6="",C7="",C8="",C10="",C13="",C12="",C16="",C15="",C14=""),"Insert all information.",L19&amp;L17&amp;L9&amp;L10&amp;L12&amp;L14&amp;L16))</f>
        <v/>
      </c>
      <c r="F5" s="110"/>
    </row>
    <row r="6" spans="2:12" x14ac:dyDescent="0.25">
      <c r="B6" s="75" t="s">
        <v>17</v>
      </c>
      <c r="C6" s="66"/>
      <c r="D6" s="88" t="s">
        <v>99</v>
      </c>
      <c r="E6" s="111"/>
      <c r="F6" s="112"/>
    </row>
    <row r="7" spans="2:12" x14ac:dyDescent="0.25">
      <c r="B7" s="75" t="s">
        <v>40</v>
      </c>
      <c r="C7" s="66"/>
      <c r="D7" s="88" t="s">
        <v>99</v>
      </c>
      <c r="E7" s="111"/>
      <c r="F7" s="112"/>
    </row>
    <row r="8" spans="2:12" x14ac:dyDescent="0.25">
      <c r="B8" s="65" t="s">
        <v>5</v>
      </c>
      <c r="C8" s="66"/>
      <c r="D8" s="88" t="s">
        <v>99</v>
      </c>
      <c r="E8" s="111"/>
      <c r="F8" s="112"/>
    </row>
    <row r="9" spans="2:12" x14ac:dyDescent="0.25">
      <c r="B9" s="94"/>
      <c r="C9" s="95"/>
      <c r="E9" s="111"/>
      <c r="F9" s="112"/>
      <c r="L9" s="51" t="str">
        <f>IF(OR(I10="Exceeded",I12="Exceeded",I14="Exceeded",I16="Exceeded",J10&lt;&gt;"yes"),Settings!$I$18,"")</f>
        <v xml:space="preserve">
*** We have below concerns about your shipment:
</v>
      </c>
    </row>
    <row r="10" spans="2:12" x14ac:dyDescent="0.25">
      <c r="B10" s="65" t="s">
        <v>77</v>
      </c>
      <c r="C10" s="96"/>
      <c r="D10" s="76" t="s">
        <v>99</v>
      </c>
      <c r="E10" s="111"/>
      <c r="F10" s="112"/>
      <c r="G10" s="76"/>
      <c r="H10" s="77"/>
      <c r="I10" s="78" t="str">
        <f>IF(C6="","",IF(OR(C6="",C7="",C8="",C10="",C13="",C12="",C16="",C15="",C14=""),"Insert All Data",
IF(LEFT(C7,2)="20",IF(C10&gt;Settings!$I$14,"Exceeded","OK"),
IF(C10&gt;Settings!$I$15,"Exceeded","OK"))))</f>
        <v/>
      </c>
      <c r="J10" s="78" t="str">
        <f>IF(C6="","",IF(OR(C6="",C7="",C8="",C10="",C13="",C12="",C16="",C15="",C14=""),"Insert All Data",
IF(I10="Exceeded","No",IF(AND(I10="OK",C10&gt;Settings!$I$16),"Direct Delivery","Yes"))))</f>
        <v/>
      </c>
      <c r="L10" s="51" t="str">
        <f>IF(I10&lt;&gt;"OK",Settings!$K$14,IF(J10="Direct Delivery",Settings!$K$16,""))</f>
        <v xml:space="preserve">- Container weight exceeds the maximum limit we can handle.
</v>
      </c>
    </row>
    <row r="11" spans="2:12" x14ac:dyDescent="0.25">
      <c r="B11" s="94"/>
      <c r="C11" s="95"/>
      <c r="E11" s="111"/>
      <c r="F11" s="112"/>
    </row>
    <row r="12" spans="2:12" x14ac:dyDescent="0.25">
      <c r="B12" s="65" t="s">
        <v>75</v>
      </c>
      <c r="C12" s="53"/>
      <c r="D12" s="76" t="s">
        <v>99</v>
      </c>
      <c r="E12" s="111"/>
      <c r="F12" s="112"/>
      <c r="G12" s="76"/>
      <c r="H12" s="77"/>
      <c r="I12" s="101" t="str">
        <f>IF(C6="","",IF(OR(C6="",C7="",C8="",C10="",C13="",C12="",C16="",C15="",C14=""),"Insert All Data",
IF(SUM(C13,C12)&gt;Settings!$I$10,"Exceeded","OK")))</f>
        <v/>
      </c>
      <c r="L12" s="79" t="str">
        <f>IF(I12&lt;&gt;"OK",Settings!$K$10,"")</f>
        <v xml:space="preserve">- Over wide dimensions exceeds the maximum limit we can handle.
</v>
      </c>
    </row>
    <row r="13" spans="2:12" x14ac:dyDescent="0.25">
      <c r="B13" s="65" t="s">
        <v>76</v>
      </c>
      <c r="C13" s="53"/>
      <c r="D13" s="76" t="s">
        <v>99</v>
      </c>
      <c r="E13" s="111"/>
      <c r="F13" s="112"/>
      <c r="G13" s="76"/>
      <c r="H13" s="77"/>
      <c r="I13" s="102"/>
    </row>
    <row r="14" spans="2:12" x14ac:dyDescent="0.25">
      <c r="B14" s="65" t="s">
        <v>45</v>
      </c>
      <c r="C14" s="53"/>
      <c r="D14" s="76" t="s">
        <v>99</v>
      </c>
      <c r="E14" s="111"/>
      <c r="F14" s="112"/>
      <c r="G14" s="76"/>
      <c r="H14" s="77"/>
      <c r="I14" s="101" t="str">
        <f>IF(C6="","",IF(OR(C6="",C7="",C8="",C10="",C13="",C12="",C16="",C15="",C14=""),"Insert All Data",
IF(SUM(C15,C14)&gt;Settings!$I$9,"Exceeded","OK")))</f>
        <v/>
      </c>
      <c r="L14" s="79" t="str">
        <f>IF(I14&lt;&gt;"OK",Settings!$K$9,"")</f>
        <v xml:space="preserve">- Over long dimensions exceeds the maximum limit we can handle.
</v>
      </c>
    </row>
    <row r="15" spans="2:12" x14ac:dyDescent="0.25">
      <c r="B15" s="65" t="s">
        <v>44</v>
      </c>
      <c r="C15" s="53"/>
      <c r="D15" s="76" t="s">
        <v>99</v>
      </c>
      <c r="E15" s="111"/>
      <c r="F15" s="112"/>
      <c r="G15" s="76"/>
      <c r="H15" s="77"/>
      <c r="I15" s="102"/>
    </row>
    <row r="16" spans="2:12" x14ac:dyDescent="0.25">
      <c r="B16" s="65" t="s">
        <v>74</v>
      </c>
      <c r="C16" s="53"/>
      <c r="D16" s="76" t="s">
        <v>99</v>
      </c>
      <c r="E16" s="111"/>
      <c r="F16" s="112"/>
      <c r="G16" s="76"/>
      <c r="H16" s="77"/>
      <c r="I16" s="78" t="str">
        <f>IF(C6="","",IF(OR(C6="",C7="",C8="",C10="",C13="",C12="",C16="",C15="",C14=""),"Insert All Data",
IF(C8="Down",IF(C16&gt;Settings!$I$13,"Exceeded","OK"),
IF(RIGHT(C7,3)="8'6",
IF(C16&gt;Settings!$I$11,"Exceeded","OK"),
IF(C16&gt;Settings!$I$12,"Exceeded","OK")))))</f>
        <v/>
      </c>
      <c r="L16" s="79" t="str">
        <f>IF(I16&lt;&gt;"OK",Settings!$K$11,"")</f>
        <v xml:space="preserve">- Over height dimensions exceeds the maximum limit we can handle.
</v>
      </c>
    </row>
    <row r="17" spans="2:12" x14ac:dyDescent="0.25">
      <c r="B17" s="115" t="s">
        <v>110</v>
      </c>
      <c r="C17" s="115"/>
      <c r="E17" s="111"/>
      <c r="F17" s="112"/>
      <c r="I17" s="74"/>
      <c r="L17" s="80" t="str">
        <f>IF(AND(I10="OK",I12="OK",I14="OK",I16="OK",J10&lt;&gt;"Direct Delivery"),Settings!$I$17,"")</f>
        <v/>
      </c>
    </row>
    <row r="18" spans="2:12" x14ac:dyDescent="0.25">
      <c r="B18" s="64"/>
      <c r="E18" s="111"/>
      <c r="F18" s="112"/>
      <c r="H18" s="81"/>
      <c r="I18" s="74"/>
    </row>
    <row r="19" spans="2:12" x14ac:dyDescent="0.25">
      <c r="B19" s="65" t="s">
        <v>111</v>
      </c>
      <c r="E19" s="111"/>
      <c r="F19" s="112"/>
      <c r="H19" s="81"/>
      <c r="I19" s="74"/>
      <c r="L19" s="49" t="str">
        <f>IF(AND(F23=TRUE,F24=TRUE),Settings!I17,"")</f>
        <v/>
      </c>
    </row>
    <row r="20" spans="2:12" x14ac:dyDescent="0.25">
      <c r="B20" s="103"/>
      <c r="C20" s="104"/>
      <c r="E20" s="111"/>
      <c r="F20" s="112"/>
    </row>
    <row r="21" spans="2:12" ht="24.75" customHeight="1" x14ac:dyDescent="0.25">
      <c r="B21" s="105"/>
      <c r="C21" s="106"/>
      <c r="D21" s="82"/>
      <c r="E21" s="113"/>
      <c r="F21" s="114"/>
      <c r="G21" s="82"/>
      <c r="H21" s="83"/>
    </row>
    <row r="22" spans="2:12" x14ac:dyDescent="0.25">
      <c r="B22" s="105"/>
      <c r="C22" s="106"/>
      <c r="D22" s="82"/>
      <c r="E22" s="65" t="s">
        <v>73</v>
      </c>
      <c r="F22" s="89" t="str">
        <f>IF(C6="","",IF(OR(C6="",C7="",C8="",C10="",C13="",C12="",C16="",C15="",C14=""),"Insert all information.",
IF(C6=Settings!$B$7,IF(LEFT(C7,2)="20",Settings!$I$4+Settings!$I$5,Settings!$I$4+Settings!$I$7),
IF(LEFT(C7,2)="20",Settings!$I$4+Settings!$I$6,Settings!$I$4+Settings!$I$8))))</f>
        <v/>
      </c>
      <c r="G22" s="82"/>
      <c r="H22" s="83"/>
      <c r="I22" s="74"/>
    </row>
    <row r="23" spans="2:12" x14ac:dyDescent="0.25">
      <c r="B23" s="105"/>
      <c r="C23" s="106"/>
      <c r="D23" s="82"/>
      <c r="E23" s="84" t="s">
        <v>96</v>
      </c>
      <c r="F23" s="85" t="str">
        <f>IF(C6="","",IF(OR(C6="",C7="",C8="",C10="",C13="",C12="",C16="",C15="",C14=""),"Insert all information.",IF(AND(I10="ok",I12="ok",I14="ok",I16="ok"),TRUE,FALSE)))</f>
        <v/>
      </c>
      <c r="G23" s="82"/>
      <c r="H23" s="83"/>
    </row>
    <row r="24" spans="2:12" x14ac:dyDescent="0.25">
      <c r="B24" s="107"/>
      <c r="C24" s="108"/>
      <c r="D24" s="82"/>
      <c r="E24" s="84" t="s">
        <v>97</v>
      </c>
      <c r="F24" s="85" t="str">
        <f>IF(C6="","",IF(OR(C6="",C7="",C8="",C10="",C13="",C12="",C16="",C15="",C14=""),"Insert all information.",IF(F23=TRUE,IF(C10&gt;Settings!$I$16,TRUE,FALSE),"Can't be handled.")))</f>
        <v/>
      </c>
      <c r="G24" s="82"/>
      <c r="H24" s="83"/>
    </row>
    <row r="25" spans="2:12" x14ac:dyDescent="0.25">
      <c r="B25" s="90" t="s">
        <v>100</v>
      </c>
      <c r="D25" s="82"/>
      <c r="E25" s="82"/>
      <c r="F25" s="82"/>
      <c r="G25" s="82"/>
      <c r="H25" s="83"/>
    </row>
    <row r="26" spans="2:12" x14ac:dyDescent="0.25">
      <c r="D26" s="82"/>
      <c r="E26" s="82"/>
      <c r="F26" s="82"/>
      <c r="G26" s="82"/>
      <c r="H26" s="83"/>
    </row>
    <row r="27" spans="2:12" x14ac:dyDescent="0.25">
      <c r="D27" s="82"/>
      <c r="E27" s="82"/>
      <c r="F27" s="82"/>
      <c r="G27" s="82"/>
      <c r="H27" s="83"/>
    </row>
  </sheetData>
  <sheetProtection algorithmName="SHA-512" hashValue="YDUkK1NzcQ5j/RjtsM9SUSdD1V+VJjnCCSA8ukrQy3t5FWoUr4MYsh2lng0Qxr0BCOMgMQzh7P/v5oszz56r0Q==" saltValue="tiLELMoJY96cxzYUzppnbg==" spinCount="100000" sheet="1" objects="1" scenarios="1"/>
  <mergeCells count="5">
    <mergeCell ref="I12:I13"/>
    <mergeCell ref="I14:I15"/>
    <mergeCell ref="B20:C24"/>
    <mergeCell ref="E5:F21"/>
    <mergeCell ref="B17:C17"/>
  </mergeCells>
  <conditionalFormatting sqref="F23">
    <cfRule type="cellIs" dxfId="6" priority="3" operator="equal">
      <formula>FALSE</formula>
    </cfRule>
    <cfRule type="cellIs" dxfId="5" priority="6" operator="equal">
      <formula>TRUE</formula>
    </cfRule>
  </conditionalFormatting>
  <conditionalFormatting sqref="F24">
    <cfRule type="cellIs" dxfId="4" priority="1" operator="equal">
      <formula>FALSE</formula>
    </cfRule>
    <cfRule type="cellIs" dxfId="3" priority="2" operator="equal">
      <formula>TRUE</formula>
    </cfRule>
    <cfRule type="cellIs" dxfId="2" priority="4" operator="equal">
      <formula>"Can't be Handled."</formula>
    </cfRule>
  </conditionalFormatting>
  <dataValidations count="4">
    <dataValidation type="whole" allowBlank="1" showInputMessage="1" showErrorMessage="1" errorTitle="Error" error="You must insert only numbers between 1 to 99,999" promptTitle="Overdimensions" prompt="all numbers must be in CM" sqref="C12:C15">
      <formula1>0</formula1>
      <formula2>99999</formula2>
    </dataValidation>
    <dataValidation type="whole" allowBlank="1" showInputMessage="1" showErrorMessage="1" errorTitle="Error" error="You must insert only numbers between 1 to 999,999" prompt="Cargo &amp; Tare weight in KG." sqref="C10">
      <formula1>0</formula1>
      <formula2>99999</formula2>
    </dataValidation>
    <dataValidation allowBlank="1" showInputMessage="1" showErrorMessage="1" promptTitle="Agent Notes" prompt="Insert your notes here if you have any." sqref="B20:C24"/>
    <dataValidation type="whole" allowBlank="1" showInputMessage="1" showErrorMessage="1" errorTitle="Error" error="You must insert only numbers between 1 to 99,999" prompt="If side walls are down, please insert the total height on the shipment in CM." sqref="C16">
      <formula1>0</formula1>
      <formula2>99999</formula2>
    </dataValidation>
  </dataValidations>
  <pageMargins left="0.25" right="0.25"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choose from the list.">
          <x14:formula1>
            <xm:f>Settings!$B$4:$C$4</xm:f>
          </x14:formula1>
          <xm:sqref>C8</xm:sqref>
        </x14:dataValidation>
        <x14:dataValidation type="list" allowBlank="1" showInputMessage="1" showErrorMessage="1" prompt="choose from the list.">
          <x14:formula1>
            <xm:f>Settings!$B$7:$C$7</xm:f>
          </x14:formula1>
          <xm:sqref>C6</xm:sqref>
        </x14:dataValidation>
        <x14:dataValidation type="list" allowBlank="1" showInputMessage="1" showErrorMessage="1" prompt="choose from the list.">
          <x14:formula1>
            <xm:f>Settings!$B$5:$E$5</xm:f>
          </x14:formula1>
          <xm:sqref>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K24"/>
  <sheetViews>
    <sheetView showGridLines="0" zoomScaleNormal="100" zoomScaleSheetLayoutView="100" workbookViewId="0">
      <selection activeCell="B19" sqref="B19:C23"/>
    </sheetView>
  </sheetViews>
  <sheetFormatPr defaultRowHeight="15" x14ac:dyDescent="0.25"/>
  <cols>
    <col min="1" max="1" width="2.28515625" style="50" customWidth="1"/>
    <col min="2" max="2" width="24.5703125" style="49" bestFit="1" customWidth="1"/>
    <col min="3" max="3" width="25.7109375" style="50" customWidth="1"/>
    <col min="4" max="4" width="4.5703125" style="62" customWidth="1"/>
    <col min="5" max="5" width="20.85546875" style="50" customWidth="1"/>
    <col min="6" max="6" width="66.140625" style="50" customWidth="1"/>
    <col min="7" max="8" width="8.5703125" style="50" customWidth="1"/>
    <col min="9" max="10" width="13.5703125" style="50" hidden="1" customWidth="1"/>
    <col min="11" max="11" width="61" style="50" hidden="1" customWidth="1"/>
    <col min="12" max="12" width="14.7109375" style="50" customWidth="1"/>
    <col min="13" max="13" width="58" style="50" bestFit="1" customWidth="1"/>
    <col min="14" max="16384" width="9.140625" style="50"/>
  </cols>
  <sheetData>
    <row r="1" spans="2:11" s="60" customFormat="1" ht="9" customHeight="1" x14ac:dyDescent="0.25">
      <c r="B1" s="59"/>
      <c r="D1" s="61"/>
    </row>
    <row r="2" spans="2:11" x14ac:dyDescent="0.25">
      <c r="D2" s="63"/>
    </row>
    <row r="4" spans="2:11" x14ac:dyDescent="0.25">
      <c r="B4" s="65" t="s">
        <v>82</v>
      </c>
      <c r="C4" s="52"/>
      <c r="E4" s="65" t="s">
        <v>109</v>
      </c>
    </row>
    <row r="5" spans="2:11" ht="15" customHeight="1" x14ac:dyDescent="0.25">
      <c r="B5" s="92"/>
      <c r="C5" s="93"/>
      <c r="E5" s="123" t="str">
        <f>IF(C6="","",IF(OR(C6="",C8="",C16="",C11="",C12="",C10="",C14="",C15=""),"Insert all information.",
IF(K7="",Settings!$I$28&amp;K9,Settings!$I$18&amp;K8&amp;K9&amp;K11)))</f>
        <v/>
      </c>
      <c r="F5" s="124"/>
    </row>
    <row r="6" spans="2:11" x14ac:dyDescent="0.25">
      <c r="B6" s="65" t="s">
        <v>17</v>
      </c>
      <c r="C6" s="52"/>
      <c r="D6" s="62" t="s">
        <v>99</v>
      </c>
      <c r="E6" s="125"/>
      <c r="F6" s="126"/>
    </row>
    <row r="7" spans="2:11" x14ac:dyDescent="0.25">
      <c r="B7" s="92"/>
      <c r="C7" s="93"/>
      <c r="E7" s="125"/>
      <c r="F7" s="126"/>
      <c r="K7" s="50" t="str">
        <f>IF(OR(I8="Exceeded",I11="Exceeded"),Settings!$I$18,"")</f>
        <v/>
      </c>
    </row>
    <row r="8" spans="2:11" x14ac:dyDescent="0.25">
      <c r="B8" s="65" t="s">
        <v>79</v>
      </c>
      <c r="C8" s="53"/>
      <c r="D8" s="62" t="s">
        <v>99</v>
      </c>
      <c r="E8" s="125"/>
      <c r="F8" s="126"/>
      <c r="I8" s="67" t="str">
        <f>IF(C8&gt;Settings!$I$24,"Exceeded","OK")</f>
        <v>OK</v>
      </c>
      <c r="J8" s="67" t="str">
        <f>IF(I8="Exceeded","No",IF(C8&gt;Settings!$I$26,"Direct Delivery","OK"))</f>
        <v>OK</v>
      </c>
      <c r="K8" s="51" t="str">
        <f>IF(I11="Exceeded","",IF(I8&lt;&gt;"OK",Settings!$K$24,
IF(J8&lt;&gt;"ok",Settings!$K$26,"")))</f>
        <v/>
      </c>
    </row>
    <row r="9" spans="2:11" x14ac:dyDescent="0.25">
      <c r="B9" s="92"/>
      <c r="C9" s="93"/>
      <c r="E9" s="125"/>
      <c r="F9" s="126"/>
      <c r="J9" s="50">
        <f>IF(AND(C8&gt;Settings!$I$27,C8&lt;(Settings!I24+1)),1,0)</f>
        <v>0</v>
      </c>
      <c r="K9" s="51" t="str">
        <f>IF(I11="Exceeded","",IF(K8=Settings!$I$18,"",IF(AND(C8&gt;Settings!$I$27,'BBK (One request)'!I8="ok"),Settings!$K$27,"")))</f>
        <v/>
      </c>
    </row>
    <row r="10" spans="2:11" x14ac:dyDescent="0.25">
      <c r="B10" s="65" t="s">
        <v>78</v>
      </c>
      <c r="C10" s="54"/>
      <c r="D10" s="62" t="s">
        <v>99</v>
      </c>
      <c r="E10" s="125"/>
      <c r="F10" s="126"/>
    </row>
    <row r="11" spans="2:11" x14ac:dyDescent="0.25">
      <c r="B11" s="65" t="s">
        <v>80</v>
      </c>
      <c r="C11" s="55"/>
      <c r="D11" s="68" t="s">
        <v>99</v>
      </c>
      <c r="E11" s="125"/>
      <c r="F11" s="126"/>
      <c r="I11" s="67" t="str">
        <f>IF(C11&gt;Settings!$I$25,"Exceeded","OK")</f>
        <v>OK</v>
      </c>
      <c r="K11" s="51" t="str">
        <f>IF(I11&lt;&gt;"ok",Settings!$K$25,"")</f>
        <v/>
      </c>
    </row>
    <row r="12" spans="2:11" x14ac:dyDescent="0.25">
      <c r="B12" s="65" t="s">
        <v>81</v>
      </c>
      <c r="C12" s="56"/>
      <c r="D12" s="68" t="s">
        <v>99</v>
      </c>
      <c r="E12" s="125"/>
      <c r="F12" s="126"/>
    </row>
    <row r="13" spans="2:11" x14ac:dyDescent="0.25">
      <c r="B13" s="92"/>
      <c r="C13" s="93"/>
      <c r="E13" s="125"/>
      <c r="F13" s="126"/>
    </row>
    <row r="14" spans="2:11" x14ac:dyDescent="0.25">
      <c r="B14" s="65" t="s">
        <v>1</v>
      </c>
      <c r="C14" s="57"/>
      <c r="D14" s="68" t="s">
        <v>99</v>
      </c>
      <c r="E14" s="125"/>
      <c r="F14" s="126"/>
    </row>
    <row r="15" spans="2:11" x14ac:dyDescent="0.25">
      <c r="B15" s="65" t="s">
        <v>4</v>
      </c>
      <c r="C15" s="58"/>
      <c r="D15" s="68" t="s">
        <v>99</v>
      </c>
      <c r="E15" s="125"/>
      <c r="F15" s="126"/>
    </row>
    <row r="16" spans="2:11" x14ac:dyDescent="0.25">
      <c r="B16" s="65" t="s">
        <v>23</v>
      </c>
      <c r="C16" s="52"/>
      <c r="D16" s="68" t="s">
        <v>99</v>
      </c>
      <c r="E16" s="125"/>
      <c r="F16" s="126"/>
    </row>
    <row r="17" spans="2:6" x14ac:dyDescent="0.25">
      <c r="B17" s="64"/>
      <c r="E17" s="125"/>
      <c r="F17" s="126"/>
    </row>
    <row r="18" spans="2:6" x14ac:dyDescent="0.25">
      <c r="B18" s="65" t="s">
        <v>111</v>
      </c>
      <c r="C18" s="49"/>
      <c r="E18" s="125"/>
      <c r="F18" s="126"/>
    </row>
    <row r="19" spans="2:6" x14ac:dyDescent="0.25">
      <c r="B19" s="117"/>
      <c r="C19" s="118"/>
      <c r="E19" s="125"/>
      <c r="F19" s="126"/>
    </row>
    <row r="20" spans="2:6" x14ac:dyDescent="0.25">
      <c r="B20" s="119"/>
      <c r="C20" s="120"/>
      <c r="E20" s="125"/>
      <c r="F20" s="126"/>
    </row>
    <row r="21" spans="2:6" x14ac:dyDescent="0.25">
      <c r="B21" s="119"/>
      <c r="C21" s="120"/>
      <c r="E21" s="127"/>
      <c r="F21" s="128"/>
    </row>
    <row r="22" spans="2:6" x14ac:dyDescent="0.25">
      <c r="B22" s="119"/>
      <c r="C22" s="120"/>
      <c r="E22" s="84" t="s">
        <v>112</v>
      </c>
      <c r="F22" s="91" t="str">
        <f>IF(C6="","",IF(OR(C6="",C8="",C16="",C11="",C12="",C10="",C14="",C15=""),"Insert All Data",IF(C6=Settings!$B$7,((MID(C16,8,1)+J9)*Settings!$I$23+Settings!$I$21*C11*C12*C10/1000000),((MID(C16,8,1)+J9)*Settings!$I$23+Settings!$I$22*C11*C12*C10/1000000))))</f>
        <v/>
      </c>
    </row>
    <row r="23" spans="2:6" x14ac:dyDescent="0.25">
      <c r="B23" s="121"/>
      <c r="C23" s="122"/>
      <c r="E23" s="84" t="s">
        <v>96</v>
      </c>
      <c r="F23" s="85" t="str">
        <f>IF(C6="","",IF(OR(C6="",C8="",C16="",C11="",C12="",C10="",C14="",C15=""),"Insert All Data",
IF(AND(I8="ok",I11="ok"),TRUE,FALSE)))</f>
        <v/>
      </c>
    </row>
    <row r="24" spans="2:6" x14ac:dyDescent="0.25">
      <c r="B24" s="116" t="s">
        <v>100</v>
      </c>
      <c r="C24" s="116"/>
    </row>
  </sheetData>
  <sheetProtection algorithmName="SHA-512" hashValue="VIm7MV5hUbbnNi9mQYgHd3+uqLAXr2zmIkJJSlY7VYU2+POy1gUAMkXI9FRmRXCo+1iDzwUWk0/B43RW5FdSQg==" saltValue="gekAYeDYaqGpBF16Sms5Zg==" spinCount="100000" sheet="1" objects="1" scenarios="1"/>
  <mergeCells count="3">
    <mergeCell ref="B24:C24"/>
    <mergeCell ref="B19:C23"/>
    <mergeCell ref="E5:F21"/>
  </mergeCells>
  <conditionalFormatting sqref="F23">
    <cfRule type="cellIs" dxfId="1" priority="3" operator="equal">
      <formula>FALSE</formula>
    </cfRule>
    <cfRule type="cellIs" dxfId="0" priority="5" operator="equal">
      <formula>TRUE</formula>
    </cfRule>
  </conditionalFormatting>
  <dataValidations count="3">
    <dataValidation type="whole" allowBlank="1" showInputMessage="1" showErrorMessage="1" error="only numbers between 0 to 999,999 can be inserted." prompt="Numbers in CM" sqref="C10:C12">
      <formula1>0</formula1>
      <formula2>999999</formula2>
    </dataValidation>
    <dataValidation type="whole" allowBlank="1" showInputMessage="1" showErrorMessage="1" error="Only numbers allowed between 1 to 999,999" prompt="Weight in KG" sqref="C8">
      <formula1>1</formula1>
      <formula2>999999</formula2>
    </dataValidation>
    <dataValidation allowBlank="1" showInputMessage="1" showErrorMessage="1" prompt="Insert your notes (if any)." sqref="B19:C23"/>
  </dataValidations>
  <pageMargins left="0.7" right="0.7" top="0.75" bottom="0.75" header="0.3" footer="0.3"/>
  <pageSetup paperSize="9" scale="85"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Choose from list.">
          <x14:formula1>
            <xm:f>Settings!$D$9:$D$11</xm:f>
          </x14:formula1>
          <xm:sqref>C14</xm:sqref>
        </x14:dataValidation>
        <x14:dataValidation type="list" allowBlank="1" showInputMessage="1" showErrorMessage="1" prompt="Choose from list.">
          <x14:formula1>
            <xm:f>Settings!$B$9:$B$16</xm:f>
          </x14:formula1>
          <xm:sqref>C16</xm:sqref>
        </x14:dataValidation>
        <x14:dataValidation type="list" allowBlank="1" showInputMessage="1" showErrorMessage="1" error="choose from the list." prompt="choose from list.">
          <x14:formula1>
            <xm:f>Settings!$B$7:$C$7</xm:f>
          </x14:formula1>
          <xm:sqref>C6</xm:sqref>
        </x14:dataValidation>
        <x14:dataValidation type="list" allowBlank="1" showInputMessage="1" showErrorMessage="1" prompt="Choose from list.">
          <x14:formula1>
            <xm:f>Settings!$B$6:$D$6</xm:f>
          </x14:formula1>
          <xm:sqref>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9"/>
  <sheetViews>
    <sheetView showGridLines="0" zoomScaleNormal="100" workbookViewId="0">
      <pane ySplit="1" topLeftCell="A2" activePane="bottomLeft" state="frozen"/>
      <selection pane="bottomLeft" activeCell="I9" sqref="I9"/>
    </sheetView>
  </sheetViews>
  <sheetFormatPr defaultColWidth="0" defaultRowHeight="15" zeroHeight="1" x14ac:dyDescent="0.25"/>
  <cols>
    <col min="1" max="1" width="15.28515625" style="1" customWidth="1"/>
    <col min="2" max="2" width="14.140625" style="1" customWidth="1"/>
    <col min="3" max="3" width="14.28515625" style="1" customWidth="1"/>
    <col min="4" max="4" width="13.140625" style="1" customWidth="1"/>
    <col min="5" max="5" width="6.5703125" style="1" customWidth="1"/>
    <col min="6" max="7" width="9.140625" style="1" customWidth="1"/>
    <col min="8" max="8" width="41.140625" style="1" customWidth="1"/>
    <col min="9" max="9" width="7.5703125" style="1" bestFit="1" customWidth="1"/>
    <col min="10" max="10" width="12.42578125" style="1" bestFit="1" customWidth="1"/>
    <col min="11" max="11" width="63.85546875" style="1" customWidth="1"/>
    <col min="12" max="12" width="12.42578125" style="1" hidden="1" customWidth="1"/>
    <col min="13" max="16384" width="9.140625" style="1" hidden="1"/>
  </cols>
  <sheetData>
    <row r="1" spans="1:11" ht="31.5" x14ac:dyDescent="0.5">
      <c r="A1" s="129" t="s">
        <v>101</v>
      </c>
      <c r="B1" s="129"/>
      <c r="C1" s="129"/>
      <c r="D1" s="129"/>
      <c r="E1" s="129"/>
      <c r="F1" s="129"/>
      <c r="G1" s="129"/>
      <c r="H1" s="129"/>
      <c r="I1" s="129"/>
      <c r="J1" s="129"/>
      <c r="K1" s="129"/>
    </row>
    <row r="2" spans="1:11" x14ac:dyDescent="0.25"/>
    <row r="3" spans="1:11" ht="15" customHeight="1" x14ac:dyDescent="0.25">
      <c r="A3" s="2" t="s">
        <v>12</v>
      </c>
      <c r="B3" s="2"/>
      <c r="C3" s="2"/>
      <c r="D3" s="2"/>
      <c r="E3" s="2"/>
      <c r="G3" s="133" t="s">
        <v>87</v>
      </c>
      <c r="H3" s="42" t="s">
        <v>13</v>
      </c>
      <c r="I3" s="5" t="s">
        <v>14</v>
      </c>
      <c r="J3" s="5" t="s">
        <v>15</v>
      </c>
      <c r="K3" s="44" t="s">
        <v>89</v>
      </c>
    </row>
    <row r="4" spans="1:11" x14ac:dyDescent="0.25">
      <c r="A4" s="4" t="s">
        <v>5</v>
      </c>
      <c r="B4" s="3" t="s">
        <v>6</v>
      </c>
      <c r="C4" s="3" t="s">
        <v>7</v>
      </c>
      <c r="D4" s="3"/>
      <c r="E4" s="3"/>
      <c r="G4" s="133"/>
      <c r="H4" s="43" t="s">
        <v>10</v>
      </c>
      <c r="I4" s="7">
        <v>56.7</v>
      </c>
      <c r="J4" s="7" t="s">
        <v>8</v>
      </c>
      <c r="K4" s="3"/>
    </row>
    <row r="5" spans="1:11" x14ac:dyDescent="0.25">
      <c r="A5" s="4" t="s">
        <v>0</v>
      </c>
      <c r="B5" s="3" t="s">
        <v>36</v>
      </c>
      <c r="C5" s="3" t="s">
        <v>48</v>
      </c>
      <c r="D5" s="3" t="s">
        <v>37</v>
      </c>
      <c r="E5" s="3" t="s">
        <v>49</v>
      </c>
      <c r="G5" s="133"/>
      <c r="H5" s="43" t="s">
        <v>102</v>
      </c>
      <c r="I5" s="7">
        <v>42.1</v>
      </c>
      <c r="J5" s="7" t="s">
        <v>8</v>
      </c>
      <c r="K5" s="3"/>
    </row>
    <row r="6" spans="1:11" x14ac:dyDescent="0.25">
      <c r="A6" s="4" t="s">
        <v>19</v>
      </c>
      <c r="B6" s="3" t="s">
        <v>2</v>
      </c>
      <c r="C6" s="3" t="s">
        <v>3</v>
      </c>
      <c r="D6" s="3" t="s">
        <v>108</v>
      </c>
      <c r="E6" s="3"/>
      <c r="G6" s="133"/>
      <c r="H6" s="43" t="s">
        <v>103</v>
      </c>
      <c r="I6" s="7">
        <v>40.200000000000003</v>
      </c>
      <c r="J6" s="7" t="s">
        <v>8</v>
      </c>
      <c r="K6" s="3"/>
    </row>
    <row r="7" spans="1:11" x14ac:dyDescent="0.25">
      <c r="A7" s="4" t="s">
        <v>17</v>
      </c>
      <c r="B7" s="3" t="s">
        <v>18</v>
      </c>
      <c r="C7" s="3" t="s">
        <v>16</v>
      </c>
      <c r="D7" s="3"/>
      <c r="E7" s="3"/>
      <c r="G7" s="133"/>
      <c r="H7" s="43" t="s">
        <v>104</v>
      </c>
      <c r="I7" s="7">
        <v>63.7</v>
      </c>
      <c r="J7" s="7" t="s">
        <v>8</v>
      </c>
      <c r="K7" s="3"/>
    </row>
    <row r="8" spans="1:11" x14ac:dyDescent="0.25">
      <c r="G8" s="133"/>
      <c r="H8" s="43" t="s">
        <v>105</v>
      </c>
      <c r="I8" s="7">
        <v>60.2</v>
      </c>
      <c r="J8" s="7" t="s">
        <v>8</v>
      </c>
      <c r="K8" s="3"/>
    </row>
    <row r="9" spans="1:11" ht="30" x14ac:dyDescent="0.25">
      <c r="A9" s="2" t="s">
        <v>24</v>
      </c>
      <c r="B9" s="4" t="s">
        <v>25</v>
      </c>
      <c r="C9" s="2" t="s">
        <v>38</v>
      </c>
      <c r="D9" s="4" t="s">
        <v>42</v>
      </c>
      <c r="G9" s="133"/>
      <c r="H9" s="43" t="s">
        <v>34</v>
      </c>
      <c r="I9" s="8">
        <v>250</v>
      </c>
      <c r="J9" s="7" t="s">
        <v>11</v>
      </c>
      <c r="K9" s="41" t="s">
        <v>85</v>
      </c>
    </row>
    <row r="10" spans="1:11" ht="30" x14ac:dyDescent="0.25">
      <c r="A10" s="2"/>
      <c r="B10" s="4" t="s">
        <v>26</v>
      </c>
      <c r="C10" s="2"/>
      <c r="D10" s="4" t="s">
        <v>43</v>
      </c>
      <c r="G10" s="133"/>
      <c r="H10" s="43" t="s">
        <v>41</v>
      </c>
      <c r="I10" s="7">
        <v>250</v>
      </c>
      <c r="J10" s="7" t="s">
        <v>11</v>
      </c>
      <c r="K10" s="41" t="s">
        <v>84</v>
      </c>
    </row>
    <row r="11" spans="1:11" ht="36.75" customHeight="1" x14ac:dyDescent="0.25">
      <c r="A11" s="2"/>
      <c r="B11" s="4" t="s">
        <v>27</v>
      </c>
      <c r="C11" s="2"/>
      <c r="D11" s="4" t="s">
        <v>108</v>
      </c>
      <c r="G11" s="133"/>
      <c r="H11" s="43" t="s">
        <v>46</v>
      </c>
      <c r="I11" s="7">
        <v>610</v>
      </c>
      <c r="J11" s="7" t="s">
        <v>11</v>
      </c>
      <c r="K11" s="130" t="s">
        <v>86</v>
      </c>
    </row>
    <row r="12" spans="1:11" x14ac:dyDescent="0.25">
      <c r="A12" s="2"/>
      <c r="B12" s="4" t="s">
        <v>28</v>
      </c>
      <c r="C12" s="2"/>
      <c r="D12" s="4"/>
      <c r="G12" s="133"/>
      <c r="H12" s="43" t="s">
        <v>47</v>
      </c>
      <c r="I12" s="7">
        <v>640</v>
      </c>
      <c r="J12" s="7" t="s">
        <v>11</v>
      </c>
      <c r="K12" s="131"/>
    </row>
    <row r="13" spans="1:11" x14ac:dyDescent="0.25">
      <c r="A13" s="2"/>
      <c r="B13" s="4" t="s">
        <v>29</v>
      </c>
      <c r="C13" s="2"/>
      <c r="D13" s="4"/>
      <c r="G13" s="133"/>
      <c r="H13" s="43" t="s">
        <v>35</v>
      </c>
      <c r="I13" s="7">
        <v>350</v>
      </c>
      <c r="J13" s="7" t="s">
        <v>11</v>
      </c>
      <c r="K13" s="132"/>
    </row>
    <row r="14" spans="1:11" ht="15" customHeight="1" x14ac:dyDescent="0.25">
      <c r="A14" s="2"/>
      <c r="B14" s="4" t="s">
        <v>30</v>
      </c>
      <c r="G14" s="133"/>
      <c r="H14" s="43" t="s">
        <v>50</v>
      </c>
      <c r="I14" s="8">
        <v>50000</v>
      </c>
      <c r="J14" s="7" t="s">
        <v>9</v>
      </c>
      <c r="K14" s="130" t="s">
        <v>83</v>
      </c>
    </row>
    <row r="15" spans="1:11" ht="30" customHeight="1" x14ac:dyDescent="0.25">
      <c r="A15" s="2"/>
      <c r="B15" s="4" t="s">
        <v>31</v>
      </c>
      <c r="G15" s="133"/>
      <c r="H15" s="43" t="s">
        <v>51</v>
      </c>
      <c r="I15" s="8">
        <v>65000</v>
      </c>
      <c r="J15" s="7" t="s">
        <v>9</v>
      </c>
      <c r="K15" s="132"/>
    </row>
    <row r="16" spans="1:11" ht="45" x14ac:dyDescent="0.25">
      <c r="A16" s="2"/>
      <c r="B16" s="4" t="s">
        <v>32</v>
      </c>
      <c r="G16" s="133"/>
      <c r="H16" s="43" t="s">
        <v>52</v>
      </c>
      <c r="I16" s="8">
        <v>45000</v>
      </c>
      <c r="J16" s="7" t="s">
        <v>9</v>
      </c>
      <c r="K16" s="41" t="s">
        <v>95</v>
      </c>
    </row>
    <row r="17" spans="7:11" ht="156.75" customHeight="1" x14ac:dyDescent="0.25">
      <c r="G17" s="133"/>
      <c r="H17" s="48" t="s">
        <v>88</v>
      </c>
      <c r="I17" s="137" t="s">
        <v>117</v>
      </c>
      <c r="J17" s="138"/>
      <c r="K17" s="139"/>
    </row>
    <row r="18" spans="7:11" ht="45" customHeight="1" x14ac:dyDescent="0.25">
      <c r="G18" s="133"/>
      <c r="H18" s="47" t="s">
        <v>94</v>
      </c>
      <c r="I18" s="137" t="s">
        <v>116</v>
      </c>
      <c r="J18" s="138"/>
      <c r="K18" s="139"/>
    </row>
    <row r="19" spans="7:11" x14ac:dyDescent="0.25"/>
    <row r="20" spans="7:11" x14ac:dyDescent="0.25">
      <c r="G20" s="133" t="s">
        <v>90</v>
      </c>
      <c r="H20" s="42" t="s">
        <v>13</v>
      </c>
      <c r="I20" s="5" t="s">
        <v>14</v>
      </c>
      <c r="J20" s="5" t="s">
        <v>15</v>
      </c>
      <c r="K20" s="44" t="s">
        <v>89</v>
      </c>
    </row>
    <row r="21" spans="7:11" x14ac:dyDescent="0.25">
      <c r="G21" s="133"/>
      <c r="H21" s="43" t="s">
        <v>21</v>
      </c>
      <c r="I21" s="7">
        <v>3.2</v>
      </c>
      <c r="J21" s="7" t="s">
        <v>8</v>
      </c>
      <c r="K21" s="3"/>
    </row>
    <row r="22" spans="7:11" x14ac:dyDescent="0.25">
      <c r="G22" s="133"/>
      <c r="H22" s="43" t="s">
        <v>22</v>
      </c>
      <c r="I22" s="7">
        <v>3.2</v>
      </c>
      <c r="J22" s="7" t="s">
        <v>8</v>
      </c>
      <c r="K22" s="3"/>
    </row>
    <row r="23" spans="7:11" x14ac:dyDescent="0.25">
      <c r="G23" s="133"/>
      <c r="H23" s="43" t="s">
        <v>20</v>
      </c>
      <c r="I23" s="7">
        <v>323.8</v>
      </c>
      <c r="J23" s="7" t="s">
        <v>8</v>
      </c>
      <c r="K23" s="3"/>
    </row>
    <row r="24" spans="7:11" ht="30" x14ac:dyDescent="0.25">
      <c r="G24" s="133"/>
      <c r="H24" s="43" t="s">
        <v>39</v>
      </c>
      <c r="I24" s="8">
        <v>100000</v>
      </c>
      <c r="J24" s="7" t="s">
        <v>9</v>
      </c>
      <c r="K24" s="41" t="s">
        <v>92</v>
      </c>
    </row>
    <row r="25" spans="7:11" ht="30" x14ac:dyDescent="0.25">
      <c r="G25" s="133"/>
      <c r="H25" s="43" t="s">
        <v>33</v>
      </c>
      <c r="I25" s="8">
        <v>1750</v>
      </c>
      <c r="J25" s="7" t="s">
        <v>11</v>
      </c>
      <c r="K25" s="41" t="s">
        <v>93</v>
      </c>
    </row>
    <row r="26" spans="7:11" ht="30" x14ac:dyDescent="0.25">
      <c r="G26" s="133"/>
      <c r="H26" s="43" t="s">
        <v>52</v>
      </c>
      <c r="I26" s="8">
        <v>45000</v>
      </c>
      <c r="J26" s="7" t="s">
        <v>9</v>
      </c>
      <c r="K26" s="41" t="s">
        <v>98</v>
      </c>
    </row>
    <row r="27" spans="7:11" ht="45" x14ac:dyDescent="0.25">
      <c r="G27" s="133"/>
      <c r="H27" s="43" t="s">
        <v>53</v>
      </c>
      <c r="I27" s="8">
        <v>65000</v>
      </c>
      <c r="J27" s="7" t="s">
        <v>9</v>
      </c>
      <c r="K27" s="46" t="s">
        <v>113</v>
      </c>
    </row>
    <row r="28" spans="7:11" ht="170.25" customHeight="1" x14ac:dyDescent="0.25">
      <c r="G28" s="133"/>
      <c r="H28" s="45" t="s">
        <v>91</v>
      </c>
      <c r="I28" s="134" t="s">
        <v>114</v>
      </c>
      <c r="J28" s="135"/>
      <c r="K28" s="136"/>
    </row>
    <row r="29" spans="7:11" hidden="1" x14ac:dyDescent="0.25"/>
  </sheetData>
  <sheetProtection algorithmName="SHA-512" hashValue="dqGMUCtsdutDTlNvDHNp+1b3lUrs77QrVQSDwD4SdKFuNh9TCDMu9QcaTqNVQT0zr7HjVPxlERhAwwvgolSnlg==" saltValue="4C3QNgcbUHH2QpnjJBS5WQ==" spinCount="100000" sheet="1" objects="1" scenarios="1"/>
  <mergeCells count="8">
    <mergeCell ref="A1:K1"/>
    <mergeCell ref="K11:K13"/>
    <mergeCell ref="K14:K15"/>
    <mergeCell ref="G20:G28"/>
    <mergeCell ref="I28:K28"/>
    <mergeCell ref="I17:K17"/>
    <mergeCell ref="G3:G18"/>
    <mergeCell ref="I18:K1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37"/>
  <sheetViews>
    <sheetView workbookViewId="0">
      <selection activeCell="F7" sqref="F7"/>
    </sheetView>
  </sheetViews>
  <sheetFormatPr defaultRowHeight="15" x14ac:dyDescent="0.25"/>
  <cols>
    <col min="1" max="1" width="8.85546875" style="1" bestFit="1" customWidth="1"/>
    <col min="2" max="2" width="20.140625" style="1" bestFit="1" customWidth="1"/>
    <col min="3" max="3" width="14.28515625" style="1" bestFit="1" customWidth="1"/>
    <col min="4" max="4" width="12.42578125" style="1" bestFit="1" customWidth="1"/>
    <col min="5" max="5" width="15.7109375" style="1" bestFit="1" customWidth="1"/>
    <col min="6" max="6" width="19.5703125" style="1" bestFit="1" customWidth="1"/>
    <col min="7" max="7" width="21.7109375" style="1" bestFit="1" customWidth="1"/>
    <col min="8" max="8" width="21.5703125" style="1" bestFit="1" customWidth="1"/>
    <col min="9" max="9" width="17" bestFit="1" customWidth="1"/>
    <col min="10" max="10" width="19.140625" bestFit="1" customWidth="1"/>
    <col min="11" max="11" width="24" customWidth="1"/>
  </cols>
  <sheetData>
    <row r="1" spans="1:10" s="14" customFormat="1" ht="30" x14ac:dyDescent="0.25">
      <c r="A1" s="15" t="s">
        <v>57</v>
      </c>
      <c r="B1" s="15" t="s">
        <v>58</v>
      </c>
      <c r="C1" s="15" t="s">
        <v>17</v>
      </c>
      <c r="D1" s="15" t="s">
        <v>5</v>
      </c>
      <c r="E1" s="15" t="s">
        <v>10</v>
      </c>
      <c r="F1" s="15" t="s">
        <v>59</v>
      </c>
      <c r="G1" s="15" t="s">
        <v>62</v>
      </c>
      <c r="H1" s="15" t="s">
        <v>63</v>
      </c>
      <c r="I1" s="14" t="s">
        <v>70</v>
      </c>
      <c r="J1" s="14" t="s">
        <v>64</v>
      </c>
    </row>
    <row r="2" spans="1:10" x14ac:dyDescent="0.25">
      <c r="A2" s="1">
        <v>20</v>
      </c>
      <c r="B2" s="1" t="s">
        <v>60</v>
      </c>
      <c r="C2" s="1" t="s">
        <v>18</v>
      </c>
      <c r="D2" s="1" t="s">
        <v>7</v>
      </c>
      <c r="E2" s="1">
        <f>Settings!$I$4</f>
        <v>56.7</v>
      </c>
      <c r="F2" s="1">
        <f>Settings!$I$5</f>
        <v>42.1</v>
      </c>
      <c r="G2" s="16">
        <f>Settings!$I$9</f>
        <v>250</v>
      </c>
      <c r="H2" s="1">
        <f>Settings!$I$10</f>
        <v>250</v>
      </c>
      <c r="I2" s="1">
        <f>Settings!$I$13</f>
        <v>350</v>
      </c>
      <c r="J2" s="16">
        <f>Settings!$I$14</f>
        <v>50000</v>
      </c>
    </row>
    <row r="3" spans="1:10" x14ac:dyDescent="0.25">
      <c r="A3" s="1">
        <v>20</v>
      </c>
      <c r="B3" s="1" t="s">
        <v>61</v>
      </c>
      <c r="C3" s="1" t="s">
        <v>18</v>
      </c>
      <c r="D3" s="1" t="s">
        <v>7</v>
      </c>
      <c r="E3" s="1">
        <f>Settings!$I$4</f>
        <v>56.7</v>
      </c>
      <c r="F3" s="1">
        <f>Settings!$I$5</f>
        <v>42.1</v>
      </c>
      <c r="G3" s="16">
        <f>Settings!$I$9</f>
        <v>250</v>
      </c>
      <c r="H3" s="1">
        <f>Settings!$I$10</f>
        <v>250</v>
      </c>
      <c r="I3" s="1">
        <f>Settings!$I$13</f>
        <v>350</v>
      </c>
      <c r="J3" s="16">
        <f>Settings!$I$14</f>
        <v>50000</v>
      </c>
    </row>
    <row r="4" spans="1:10" x14ac:dyDescent="0.25">
      <c r="A4" s="1">
        <v>20</v>
      </c>
      <c r="B4" s="1" t="s">
        <v>60</v>
      </c>
      <c r="C4" s="1" t="s">
        <v>18</v>
      </c>
      <c r="D4" s="1" t="s">
        <v>6</v>
      </c>
      <c r="E4" s="1">
        <f>Settings!$I$4</f>
        <v>56.7</v>
      </c>
      <c r="F4" s="1">
        <f>Settings!$I$5</f>
        <v>42.1</v>
      </c>
      <c r="G4" s="16">
        <f>Settings!$I$9</f>
        <v>250</v>
      </c>
      <c r="H4" s="1">
        <f>Settings!$I$10</f>
        <v>250</v>
      </c>
      <c r="I4" s="1">
        <f>Settings!$I$11</f>
        <v>610</v>
      </c>
      <c r="J4" s="16">
        <f>Settings!$I$14</f>
        <v>50000</v>
      </c>
    </row>
    <row r="5" spans="1:10" x14ac:dyDescent="0.25">
      <c r="A5" s="1">
        <v>20</v>
      </c>
      <c r="B5" s="1" t="s">
        <v>61</v>
      </c>
      <c r="C5" s="1" t="s">
        <v>18</v>
      </c>
      <c r="D5" s="1" t="s">
        <v>6</v>
      </c>
      <c r="E5" s="1">
        <f>Settings!$I$4</f>
        <v>56.7</v>
      </c>
      <c r="F5" s="1">
        <f>Settings!$I$5</f>
        <v>42.1</v>
      </c>
      <c r="G5" s="16">
        <f>Settings!$I$9</f>
        <v>250</v>
      </c>
      <c r="H5" s="1">
        <f>Settings!$I$10</f>
        <v>250</v>
      </c>
      <c r="I5" s="1">
        <f>Settings!$I$12</f>
        <v>640</v>
      </c>
      <c r="J5" s="16">
        <f>Settings!$I$14</f>
        <v>50000</v>
      </c>
    </row>
    <row r="6" spans="1:10" x14ac:dyDescent="0.25">
      <c r="A6" s="1">
        <v>20</v>
      </c>
      <c r="B6" s="1" t="s">
        <v>60</v>
      </c>
      <c r="C6" s="1" t="s">
        <v>16</v>
      </c>
      <c r="D6" s="1" t="s">
        <v>7</v>
      </c>
      <c r="E6" s="1">
        <f>Settings!$I$4</f>
        <v>56.7</v>
      </c>
      <c r="F6" s="1">
        <f>Settings!$I$6</f>
        <v>40.200000000000003</v>
      </c>
      <c r="G6" s="16">
        <f>Settings!$I$9</f>
        <v>250</v>
      </c>
      <c r="H6" s="1">
        <f>Settings!$I$10</f>
        <v>250</v>
      </c>
      <c r="I6" s="1">
        <f>Settings!$I$13</f>
        <v>350</v>
      </c>
      <c r="J6" s="16">
        <f>Settings!$I$14</f>
        <v>50000</v>
      </c>
    </row>
    <row r="7" spans="1:10" x14ac:dyDescent="0.25">
      <c r="A7" s="1">
        <v>20</v>
      </c>
      <c r="B7" s="1" t="s">
        <v>61</v>
      </c>
      <c r="C7" s="1" t="s">
        <v>16</v>
      </c>
      <c r="D7" s="1" t="s">
        <v>7</v>
      </c>
      <c r="E7" s="1">
        <f>Settings!$I$4</f>
        <v>56.7</v>
      </c>
      <c r="F7" s="1">
        <f>Settings!$I$6</f>
        <v>40.200000000000003</v>
      </c>
      <c r="G7" s="16">
        <f>Settings!$I$9</f>
        <v>250</v>
      </c>
      <c r="H7" s="1">
        <f>Settings!$I$10</f>
        <v>250</v>
      </c>
      <c r="I7" s="1">
        <f>Settings!$I$13</f>
        <v>350</v>
      </c>
      <c r="J7" s="16">
        <f>Settings!$I$14</f>
        <v>50000</v>
      </c>
    </row>
    <row r="8" spans="1:10" x14ac:dyDescent="0.25">
      <c r="A8" s="1">
        <v>20</v>
      </c>
      <c r="B8" s="1" t="s">
        <v>60</v>
      </c>
      <c r="C8" s="1" t="s">
        <v>16</v>
      </c>
      <c r="D8" s="1" t="s">
        <v>6</v>
      </c>
      <c r="E8" s="1">
        <f>Settings!$I$4</f>
        <v>56.7</v>
      </c>
      <c r="F8" s="1">
        <f>Settings!$I$6</f>
        <v>40.200000000000003</v>
      </c>
      <c r="G8" s="16">
        <f>Settings!$I$9</f>
        <v>250</v>
      </c>
      <c r="H8" s="1">
        <f>Settings!$I$10</f>
        <v>250</v>
      </c>
      <c r="I8" s="1">
        <f>Settings!$I$11</f>
        <v>610</v>
      </c>
      <c r="J8" s="16">
        <f>Settings!$I$14</f>
        <v>50000</v>
      </c>
    </row>
    <row r="9" spans="1:10" x14ac:dyDescent="0.25">
      <c r="A9" s="1">
        <v>20</v>
      </c>
      <c r="B9" s="1" t="s">
        <v>61</v>
      </c>
      <c r="C9" s="1" t="s">
        <v>16</v>
      </c>
      <c r="D9" s="1" t="s">
        <v>6</v>
      </c>
      <c r="E9" s="1">
        <f>Settings!$I$4</f>
        <v>56.7</v>
      </c>
      <c r="F9" s="1">
        <f>Settings!$I$6</f>
        <v>40.200000000000003</v>
      </c>
      <c r="G9" s="16">
        <f>Settings!$I$9</f>
        <v>250</v>
      </c>
      <c r="H9" s="1">
        <f>Settings!$I$10</f>
        <v>250</v>
      </c>
      <c r="I9" s="1">
        <f>Settings!$I$12</f>
        <v>640</v>
      </c>
      <c r="J9" s="16">
        <f>Settings!$I$14</f>
        <v>50000</v>
      </c>
    </row>
    <row r="10" spans="1:10" x14ac:dyDescent="0.25">
      <c r="A10" s="1">
        <v>40</v>
      </c>
      <c r="B10" s="1" t="s">
        <v>60</v>
      </c>
      <c r="C10" s="1" t="s">
        <v>18</v>
      </c>
      <c r="D10" s="1" t="s">
        <v>7</v>
      </c>
      <c r="E10" s="1">
        <f>Settings!$I$4</f>
        <v>56.7</v>
      </c>
      <c r="F10" s="1">
        <f>Settings!$I$7</f>
        <v>63.7</v>
      </c>
      <c r="G10" s="16">
        <f>Settings!$I$9</f>
        <v>250</v>
      </c>
      <c r="H10" s="1">
        <f>Settings!$I$10</f>
        <v>250</v>
      </c>
      <c r="I10" s="1">
        <f>Settings!$I$13</f>
        <v>350</v>
      </c>
      <c r="J10" s="16">
        <f>Settings!$I$15</f>
        <v>65000</v>
      </c>
    </row>
    <row r="11" spans="1:10" x14ac:dyDescent="0.25">
      <c r="A11" s="1">
        <v>40</v>
      </c>
      <c r="B11" s="1" t="s">
        <v>61</v>
      </c>
      <c r="C11" s="1" t="s">
        <v>18</v>
      </c>
      <c r="D11" s="1" t="s">
        <v>7</v>
      </c>
      <c r="E11" s="1">
        <f>Settings!$I$4</f>
        <v>56.7</v>
      </c>
      <c r="F11" s="1">
        <f>Settings!$I$7</f>
        <v>63.7</v>
      </c>
      <c r="G11" s="16">
        <f>Settings!$I$9</f>
        <v>250</v>
      </c>
      <c r="H11" s="1">
        <f>Settings!$I$10</f>
        <v>250</v>
      </c>
      <c r="I11" s="1">
        <f>Settings!$I$13</f>
        <v>350</v>
      </c>
      <c r="J11" s="16">
        <f>Settings!$I$15</f>
        <v>65000</v>
      </c>
    </row>
    <row r="12" spans="1:10" x14ac:dyDescent="0.25">
      <c r="A12" s="1">
        <v>40</v>
      </c>
      <c r="B12" s="1" t="s">
        <v>60</v>
      </c>
      <c r="C12" s="1" t="s">
        <v>18</v>
      </c>
      <c r="D12" s="1" t="s">
        <v>6</v>
      </c>
      <c r="E12" s="1">
        <f>Settings!$I$4</f>
        <v>56.7</v>
      </c>
      <c r="F12" s="1">
        <f>Settings!$I$7</f>
        <v>63.7</v>
      </c>
      <c r="G12" s="16">
        <f>Settings!$I$9</f>
        <v>250</v>
      </c>
      <c r="H12" s="1">
        <f>Settings!$I$10</f>
        <v>250</v>
      </c>
      <c r="I12" s="1">
        <f>Settings!$I$11</f>
        <v>610</v>
      </c>
      <c r="J12" s="16">
        <f>Settings!$I$15</f>
        <v>65000</v>
      </c>
    </row>
    <row r="13" spans="1:10" x14ac:dyDescent="0.25">
      <c r="A13" s="1">
        <v>40</v>
      </c>
      <c r="B13" s="1" t="s">
        <v>61</v>
      </c>
      <c r="C13" s="1" t="s">
        <v>18</v>
      </c>
      <c r="D13" s="1" t="s">
        <v>6</v>
      </c>
      <c r="E13" s="1">
        <f>Settings!$I$4</f>
        <v>56.7</v>
      </c>
      <c r="F13" s="1">
        <f>Settings!$I$7</f>
        <v>63.7</v>
      </c>
      <c r="G13" s="16">
        <f>Settings!$I$9</f>
        <v>250</v>
      </c>
      <c r="H13" s="1">
        <f>Settings!$I$10</f>
        <v>250</v>
      </c>
      <c r="I13" s="1">
        <f>Settings!$I$12</f>
        <v>640</v>
      </c>
      <c r="J13" s="16">
        <f>Settings!$I$15</f>
        <v>65000</v>
      </c>
    </row>
    <row r="14" spans="1:10" x14ac:dyDescent="0.25">
      <c r="A14" s="1">
        <v>40</v>
      </c>
      <c r="B14" s="1" t="s">
        <v>60</v>
      </c>
      <c r="C14" s="1" t="s">
        <v>16</v>
      </c>
      <c r="D14" s="1" t="s">
        <v>7</v>
      </c>
      <c r="E14" s="1">
        <f>Settings!$I$4</f>
        <v>56.7</v>
      </c>
      <c r="F14" s="1">
        <f>Settings!$I$8</f>
        <v>60.2</v>
      </c>
      <c r="G14" s="16">
        <f>Settings!$I$9</f>
        <v>250</v>
      </c>
      <c r="H14" s="1">
        <f>Settings!$I$10</f>
        <v>250</v>
      </c>
      <c r="I14" s="1">
        <f>Settings!$I$13</f>
        <v>350</v>
      </c>
      <c r="J14" s="16">
        <f>Settings!$I$15</f>
        <v>65000</v>
      </c>
    </row>
    <row r="15" spans="1:10" x14ac:dyDescent="0.25">
      <c r="A15" s="1">
        <v>40</v>
      </c>
      <c r="B15" s="1" t="s">
        <v>61</v>
      </c>
      <c r="C15" s="1" t="s">
        <v>16</v>
      </c>
      <c r="D15" s="1" t="s">
        <v>7</v>
      </c>
      <c r="E15" s="1">
        <f>Settings!$I$4</f>
        <v>56.7</v>
      </c>
      <c r="F15" s="1">
        <f>Settings!$I$8</f>
        <v>60.2</v>
      </c>
      <c r="G15" s="16">
        <f>Settings!$I$9</f>
        <v>250</v>
      </c>
      <c r="H15" s="1">
        <f>Settings!$I$10</f>
        <v>250</v>
      </c>
      <c r="I15" s="1">
        <f>Settings!$I$13</f>
        <v>350</v>
      </c>
      <c r="J15" s="16">
        <f>Settings!$I$15</f>
        <v>65000</v>
      </c>
    </row>
    <row r="16" spans="1:10" x14ac:dyDescent="0.25">
      <c r="A16" s="1">
        <v>40</v>
      </c>
      <c r="B16" s="1" t="s">
        <v>60</v>
      </c>
      <c r="C16" s="1" t="s">
        <v>16</v>
      </c>
      <c r="D16" s="1" t="s">
        <v>6</v>
      </c>
      <c r="E16" s="1">
        <f>Settings!$I$4</f>
        <v>56.7</v>
      </c>
      <c r="F16" s="1">
        <f>Settings!$I$8</f>
        <v>60.2</v>
      </c>
      <c r="G16" s="16">
        <f>Settings!$I$9</f>
        <v>250</v>
      </c>
      <c r="H16" s="1">
        <f>Settings!$I$10</f>
        <v>250</v>
      </c>
      <c r="I16" s="1">
        <f>Settings!$I$11</f>
        <v>610</v>
      </c>
      <c r="J16" s="16">
        <f>Settings!$I$15</f>
        <v>65000</v>
      </c>
    </row>
    <row r="17" spans="1:10" x14ac:dyDescent="0.25">
      <c r="A17" s="1">
        <v>40</v>
      </c>
      <c r="B17" s="1" t="s">
        <v>61</v>
      </c>
      <c r="C17" s="1" t="s">
        <v>16</v>
      </c>
      <c r="D17" s="1" t="s">
        <v>6</v>
      </c>
      <c r="E17" s="1">
        <f>Settings!$I$4</f>
        <v>56.7</v>
      </c>
      <c r="F17" s="1">
        <f>Settings!$I$8</f>
        <v>60.2</v>
      </c>
      <c r="G17" s="16">
        <f>Settings!$I$9</f>
        <v>250</v>
      </c>
      <c r="H17" s="1">
        <f>Settings!$I$10</f>
        <v>250</v>
      </c>
      <c r="I17" s="1">
        <f>Settings!$I$12</f>
        <v>640</v>
      </c>
      <c r="J17" s="16">
        <f>Settings!$I$15</f>
        <v>65000</v>
      </c>
    </row>
    <row r="18" spans="1:10" x14ac:dyDescent="0.25">
      <c r="B18"/>
      <c r="C18"/>
      <c r="D18"/>
    </row>
    <row r="30" spans="1:10" x14ac:dyDescent="0.25">
      <c r="B30"/>
      <c r="C30"/>
      <c r="D30"/>
      <c r="E30"/>
      <c r="F30"/>
      <c r="G30"/>
      <c r="H30"/>
    </row>
    <row r="31" spans="1:10" x14ac:dyDescent="0.25">
      <c r="B31"/>
      <c r="C31"/>
      <c r="D31"/>
      <c r="E31"/>
      <c r="F31"/>
      <c r="G31"/>
      <c r="H31"/>
    </row>
    <row r="32" spans="1:10" x14ac:dyDescent="0.25">
      <c r="B32"/>
      <c r="C32"/>
      <c r="D32"/>
      <c r="E32"/>
      <c r="F32"/>
      <c r="G32"/>
      <c r="H32"/>
    </row>
    <row r="33" spans="2:8" x14ac:dyDescent="0.25">
      <c r="B33"/>
      <c r="C33"/>
      <c r="D33"/>
      <c r="E33"/>
      <c r="F33"/>
      <c r="G33"/>
      <c r="H33"/>
    </row>
    <row r="34" spans="2:8" x14ac:dyDescent="0.25">
      <c r="B34"/>
      <c r="C34"/>
      <c r="D34"/>
      <c r="E34"/>
      <c r="F34"/>
      <c r="G34"/>
      <c r="H34"/>
    </row>
    <row r="35" spans="2:8" x14ac:dyDescent="0.25">
      <c r="B35"/>
      <c r="C35"/>
      <c r="D35"/>
      <c r="E35"/>
      <c r="F35"/>
      <c r="G35"/>
      <c r="H35"/>
    </row>
    <row r="36" spans="2:8" x14ac:dyDescent="0.25">
      <c r="B36"/>
      <c r="C36"/>
      <c r="D36"/>
      <c r="E36"/>
    </row>
    <row r="37" spans="2:8" x14ac:dyDescent="0.25">
      <c r="B37"/>
      <c r="C37"/>
      <c r="D37"/>
      <c r="E37"/>
    </row>
  </sheetData>
  <sheetProtection algorithmName="SHA-512" hashValue="Ao3a4GVXIUaZBfPCTqS4UDlaU4sPQy8N/TOzU/jB8LHJt57DMfSebrEO1wUofwTxFJU7weDJsNtq3ClIZyRwyA==" saltValue="dEoz+JSc2Mud6nwRDF8wJw==" spinCount="100000" sheet="1" objects="1" scenarios="1"/>
  <autoFilter ref="A1:J1">
    <sortState ref="A2:J17">
      <sortCondition ref="J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Main</vt:lpstr>
      <vt:lpstr>Information OOG</vt:lpstr>
      <vt:lpstr>OOG (One Request)</vt:lpstr>
      <vt:lpstr>BBK (One request)</vt:lpstr>
      <vt:lpstr>Settings</vt:lpstr>
      <vt:lpstr>OOG Data</vt:lpstr>
      <vt:lpstr>'BBK (One request)'!Print_Area</vt:lpstr>
      <vt:lpstr>'OOG (One Request)'!Print_Area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2019-09-08T11:38:33Z</dcterms:modified>
</cp:coreProperties>
</file>